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5c2363f5df35abb/Desktop/"/>
    </mc:Choice>
  </mc:AlternateContent>
  <xr:revisionPtr revIDLastSave="34" documentId="11_26D30C27274AC554BA8236530963F22573F42EFF" xr6:coauthVersionLast="47" xr6:coauthVersionMax="47" xr10:uidLastSave="{28171CB0-9CE9-4242-802E-F9869608B4E0}"/>
  <bookViews>
    <workbookView xWindow="-108" yWindow="-108" windowWidth="23256" windowHeight="13896" tabRatio="771" xr2:uid="{00000000-000D-0000-FFFF-FFFF00000000}"/>
  </bookViews>
  <sheets>
    <sheet name="1.1_CONTRATO A TERMO_EE" sheetId="1" r:id="rId1"/>
    <sheet name="1.2_CONTRATO A TERMO_T" sheetId="2" r:id="rId2"/>
    <sheet name="2.1_CONTRATO MCD_EE" sheetId="6" r:id="rId3"/>
    <sheet name="2.2_CONTRATO MCD_T" sheetId="7" r:id="rId4"/>
    <sheet name="3. PRESTAÇÕES de SERVIÇOS" sheetId="9" r:id="rId5"/>
    <sheet name="TABELA RETENÇÃO NA FONTE 2026" sheetId="16" r:id="rId6"/>
  </sheets>
  <externalReferences>
    <externalReference r:id="rId7"/>
    <externalReference r:id="rId8"/>
    <externalReference r:id="rId9"/>
  </externalReferences>
  <definedNames>
    <definedName name="_xlnm.Print_Area" localSheetId="0">'1.1_CONTRATO A TERMO_EE'!$A$1:$O$57</definedName>
    <definedName name="_xlnm.Print_Area" localSheetId="1">'1.2_CONTRATO A TERMO_T'!$A$1:$I$52</definedName>
    <definedName name="_xlnm.Print_Area" localSheetId="2">'2.1_CONTRATO MCD_EE'!$A$1:$G$32</definedName>
    <definedName name="_xlnm.Print_Area" localSheetId="4">'3. PRESTAÇÕES de SERVIÇOS'!$A$1:$D$24</definedName>
    <definedName name="_xlnm.Print_Area" localSheetId="5">'TABELA RETENÇÃO NA FONTE 2026'!$A$1:$P$132</definedName>
    <definedName name="Coeficiente" localSheetId="5">[1]Inputs!$D$31</definedName>
    <definedName name="Coeficiente">[2]Inputs!$D$28</definedName>
    <definedName name="DedEsp" localSheetId="5">[1]Inputs!$D$21</definedName>
    <definedName name="DedEsp">[2]Inputs!$D$19</definedName>
    <definedName name="DespGerais" localSheetId="5">[1]Inputs!$D$24</definedName>
    <definedName name="DespGerais">[2]Inputs!$D$21</definedName>
    <definedName name="Filhos_Casados" localSheetId="5">[1]Inputs!$D$40</definedName>
    <definedName name="Filhos_Casados">[2]Inputs!$D$37</definedName>
    <definedName name="Filhos_Solteiros" localSheetId="5">[1]Inputs!$D$39</definedName>
    <definedName name="Filhos_Solteiros">[2]Inputs!$D$36</definedName>
    <definedName name="MinExist" localSheetId="5">[1]Inputs!$D$29</definedName>
    <definedName name="MinExist">[2]Inputs!$D$26</definedName>
    <definedName name="NovaDed" localSheetId="5">[1]Inputs!$D$33</definedName>
    <definedName name="NovaDed">[2]Inputs!$D$30</definedName>
    <definedName name="RF_Pensões">'[3]trabalho dependente (2012)'!#REF!</definedName>
    <definedName name="TAB">'[3]trabalho dependente (2012)'!#REF!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H8" i="7"/>
  <c r="C6" i="6"/>
  <c r="C6" i="2"/>
  <c r="D31" i="1"/>
  <c r="C31" i="1"/>
  <c r="D6" i="1"/>
  <c r="C6" i="1"/>
  <c r="D30" i="2"/>
  <c r="C30" i="2"/>
  <c r="C8" i="9"/>
  <c r="C17" i="9"/>
  <c r="D8" i="2" l="1"/>
  <c r="I10" i="7" l="1"/>
  <c r="H10" i="7"/>
  <c r="D10" i="7"/>
  <c r="C10" i="7"/>
  <c r="C8" i="2"/>
  <c r="C16" i="9"/>
  <c r="C7" i="9"/>
  <c r="I9" i="7"/>
  <c r="H9" i="7"/>
  <c r="F7" i="1" l="1"/>
  <c r="D7" i="2"/>
  <c r="F46" i="1" l="1"/>
  <c r="E46" i="1"/>
  <c r="D46" i="1"/>
  <c r="C46" i="1"/>
  <c r="C28" i="2" l="1"/>
  <c r="C7" i="6" l="1"/>
  <c r="C7" i="2"/>
  <c r="H5" i="7" l="1"/>
  <c r="C5" i="7"/>
  <c r="I5" i="7"/>
  <c r="D5" i="7"/>
  <c r="D3" i="6"/>
  <c r="D13" i="6" s="1"/>
  <c r="C3" i="6"/>
  <c r="C25" i="2"/>
  <c r="D25" i="2"/>
  <c r="D3" i="2"/>
  <c r="C3" i="2"/>
  <c r="D7" i="1"/>
  <c r="C7" i="1"/>
  <c r="F3" i="1"/>
  <c r="E3" i="1"/>
  <c r="E14" i="1" s="1"/>
  <c r="D3" i="1"/>
  <c r="D11" i="1" s="1"/>
  <c r="C3" i="1"/>
  <c r="C37" i="2" l="1"/>
  <c r="D34" i="2"/>
  <c r="C35" i="2"/>
  <c r="C34" i="2"/>
  <c r="D35" i="2"/>
  <c r="D15" i="7"/>
  <c r="D14" i="7"/>
  <c r="C12" i="2"/>
  <c r="C13" i="2"/>
  <c r="C14" i="2"/>
  <c r="C15" i="2"/>
  <c r="D13" i="2"/>
  <c r="D17" i="2" s="1"/>
  <c r="D14" i="2"/>
  <c r="D15" i="2"/>
  <c r="C15" i="7"/>
  <c r="C14" i="7"/>
  <c r="I14" i="7"/>
  <c r="I15" i="7"/>
  <c r="H14" i="7"/>
  <c r="H15" i="7"/>
  <c r="F13" i="1"/>
  <c r="F14" i="1"/>
  <c r="F12" i="1"/>
  <c r="F15" i="1" s="1"/>
  <c r="D14" i="1"/>
  <c r="D13" i="1"/>
  <c r="D12" i="1"/>
  <c r="E12" i="1"/>
  <c r="E13" i="1"/>
  <c r="C14" i="6"/>
  <c r="C11" i="6"/>
  <c r="D14" i="6"/>
  <c r="D11" i="6"/>
  <c r="C36" i="2"/>
  <c r="D36" i="2"/>
  <c r="D37" i="2"/>
  <c r="D16" i="7"/>
  <c r="D17" i="7"/>
  <c r="I16" i="7"/>
  <c r="I17" i="7"/>
  <c r="C16" i="7"/>
  <c r="C17" i="7"/>
  <c r="H17" i="7"/>
  <c r="H16" i="7"/>
  <c r="C11" i="1"/>
  <c r="C14" i="1"/>
  <c r="D12" i="6"/>
  <c r="C13" i="6"/>
  <c r="C12" i="6"/>
  <c r="C13" i="1"/>
  <c r="C12" i="1"/>
  <c r="F28" i="1"/>
  <c r="F39" i="1" s="1"/>
  <c r="E28" i="1"/>
  <c r="E39" i="1" s="1"/>
  <c r="D28" i="1"/>
  <c r="D39" i="1" s="1"/>
  <c r="C28" i="1"/>
  <c r="C38" i="1" s="1"/>
  <c r="D19" i="7" l="1"/>
  <c r="I18" i="7"/>
  <c r="I19" i="7"/>
  <c r="C39" i="2"/>
  <c r="C17" i="2"/>
  <c r="C16" i="2"/>
  <c r="C19" i="7"/>
  <c r="D39" i="2"/>
  <c r="H18" i="7"/>
  <c r="H19" i="7"/>
  <c r="D16" i="2"/>
  <c r="C15" i="1"/>
  <c r="C18" i="2"/>
  <c r="C39" i="1"/>
  <c r="D38" i="1"/>
  <c r="E38" i="1"/>
  <c r="F38" i="1"/>
  <c r="C40" i="1" l="1"/>
  <c r="C41" i="1" s="1"/>
  <c r="F40" i="1" l="1"/>
  <c r="F32" i="1"/>
  <c r="F33" i="1" s="1"/>
  <c r="F21" i="1"/>
  <c r="F8" i="1"/>
  <c r="D32" i="1"/>
  <c r="D21" i="1"/>
  <c r="D33" i="1" l="1"/>
  <c r="D15" i="1"/>
  <c r="D16" i="1" s="1"/>
  <c r="D8" i="1"/>
  <c r="D25" i="1" s="1"/>
  <c r="F16" i="1"/>
  <c r="F22" i="1" s="1"/>
  <c r="F41" i="1"/>
  <c r="F47" i="1" s="1"/>
  <c r="D40" i="1"/>
  <c r="D41" i="1" s="1"/>
  <c r="F25" i="1" l="1"/>
  <c r="D22" i="1"/>
  <c r="D47" i="1"/>
  <c r="C11" i="7" l="1"/>
  <c r="C8" i="6"/>
  <c r="C21" i="6"/>
  <c r="C29" i="2"/>
  <c r="E15" i="1"/>
  <c r="E16" i="1" s="1"/>
  <c r="E32" i="1"/>
  <c r="E33" i="1" s="1"/>
  <c r="E21" i="1"/>
  <c r="E7" i="1"/>
  <c r="E8" i="1" s="1"/>
  <c r="E25" i="1" l="1"/>
  <c r="E22" i="1"/>
  <c r="H11" i="7"/>
  <c r="C9" i="2"/>
  <c r="C22" i="2" s="1"/>
  <c r="C15" i="6"/>
  <c r="C16" i="6" s="1"/>
  <c r="C22" i="6" s="1"/>
  <c r="C31" i="2"/>
  <c r="C38" i="2"/>
  <c r="E40" i="1"/>
  <c r="E41" i="1" s="1"/>
  <c r="E47" i="1" s="1"/>
  <c r="D38" i="2"/>
  <c r="D40" i="2" s="1"/>
  <c r="C20" i="7" l="1"/>
  <c r="C21" i="7" s="1"/>
  <c r="D20" i="7"/>
  <c r="C19" i="2"/>
  <c r="C40" i="2"/>
  <c r="C41" i="2" s="1"/>
  <c r="C18" i="9"/>
  <c r="C20" i="9" s="1"/>
  <c r="C19" i="9"/>
  <c r="C9" i="9"/>
  <c r="C11" i="9" s="1"/>
  <c r="H20" i="7" l="1"/>
  <c r="H21" i="7" s="1"/>
  <c r="C10" i="9"/>
  <c r="D29" i="2"/>
  <c r="C32" i="1"/>
  <c r="D7" i="6"/>
  <c r="D8" i="6" s="1"/>
  <c r="D21" i="6"/>
  <c r="D11" i="7"/>
  <c r="I11" i="7" l="1"/>
  <c r="D21" i="7"/>
  <c r="D15" i="6"/>
  <c r="D16" i="6" s="1"/>
  <c r="D22" i="6" s="1"/>
  <c r="D31" i="2"/>
  <c r="C33" i="1"/>
  <c r="C47" i="1" s="1"/>
  <c r="I20" i="7" l="1"/>
  <c r="I21" i="7" s="1"/>
  <c r="D41" i="2"/>
  <c r="C21" i="1" l="1"/>
  <c r="D9" i="2" l="1"/>
  <c r="C8" i="1"/>
  <c r="C16" i="1"/>
  <c r="D18" i="2"/>
  <c r="D22" i="2" s="1"/>
  <c r="C25" i="1" l="1"/>
  <c r="C22" i="1"/>
  <c r="D19" i="2"/>
</calcChain>
</file>

<file path=xl/sharedStrings.xml><?xml version="1.0" encoding="utf-8"?>
<sst xmlns="http://schemas.openxmlformats.org/spreadsheetml/2006/main" count="387" uniqueCount="125">
  <si>
    <t>Créditos cessação contrato</t>
  </si>
  <si>
    <t xml:space="preserve">Outros custos </t>
  </si>
  <si>
    <t>custo total do contrato</t>
  </si>
  <si>
    <t>1/12 dias de subsídio de natal/por mês</t>
  </si>
  <si>
    <t xml:space="preserve">Créditos no final do contrato </t>
  </si>
  <si>
    <t>Empresa</t>
  </si>
  <si>
    <t>Associação</t>
  </si>
  <si>
    <t>ordenado líquido mensal</t>
  </si>
  <si>
    <t>Seguro de acidentes de Trabalho*</t>
  </si>
  <si>
    <t>Higiéne, Segurança e Saúde no trabalho*</t>
  </si>
  <si>
    <t>*1</t>
  </si>
  <si>
    <t>*2</t>
  </si>
  <si>
    <t>*3</t>
  </si>
  <si>
    <t>*4</t>
  </si>
  <si>
    <t>2 dias de férias/por mês</t>
  </si>
  <si>
    <t xml:space="preserve">2 dias de subsídio de férias/por mês </t>
  </si>
  <si>
    <t>Custo total</t>
  </si>
  <si>
    <t>Vencimento</t>
  </si>
  <si>
    <t>ordenado líquido</t>
  </si>
  <si>
    <t>*5</t>
  </si>
  <si>
    <t>NOTA: O seguro de acidentes de trabalho é obrigatório para trabalhadores independentes e da sua responsabilidade.</t>
  </si>
  <si>
    <t>Remuneração e custos</t>
  </si>
  <si>
    <t>Até</t>
  </si>
  <si>
    <t>Superior a</t>
  </si>
  <si>
    <t>=C32/22*2*,5</t>
  </si>
  <si>
    <t>Segurança social entidade empregadora (23,75% / 22,3%)</t>
  </si>
  <si>
    <t>Compensação por caducidade</t>
  </si>
  <si>
    <t xml:space="preserve">custo mensal </t>
  </si>
  <si>
    <t>Seguro de acidentes de Trabalho</t>
  </si>
  <si>
    <t>EXEMPLO 3 - CONTRATO A TERMO COM A DURAÇÃO DE 15 DIAS - ENTIDADE EMPREGADORA</t>
  </si>
  <si>
    <t>Custo total do contrato 15 DIAS</t>
  </si>
  <si>
    <t>Custo total do contrato 2 MESES</t>
  </si>
  <si>
    <t>Custo total 1 MÊS</t>
  </si>
  <si>
    <t>IRS (exemplo: não casado, sem dependentes)*</t>
  </si>
  <si>
    <t>Segurança social trabalhador (11%)</t>
  </si>
  <si>
    <t>Ordenado líquido mensal</t>
  </si>
  <si>
    <t>IRS subsídios (exemplo: não casado, sem dependentes)*</t>
  </si>
  <si>
    <t>Segurança social entidade empregadora (26,1%)</t>
  </si>
  <si>
    <t>Férias/por mês</t>
  </si>
  <si>
    <t xml:space="preserve">Subsídio de férias/por mês </t>
  </si>
  <si>
    <t>Segurança social trabalhador</t>
  </si>
  <si>
    <t>Segurança social TI -  21,4% X 70%</t>
  </si>
  <si>
    <t>Segurança social EC - 5,1% X 70%</t>
  </si>
  <si>
    <t>*1 Se gozar estes dias durante o contrato não se paga.</t>
  </si>
  <si>
    <t>*2 Substituir na fórmula o número de dias (superior a 30), caso queira calcular outra duração. O subsidio de férias é devido a partir de um mês completo de trabalho.</t>
  </si>
  <si>
    <t>*3 Substituir na fórmula o número de dias (em vez de 30 ou 15), caso queira calcular outra duração.</t>
  </si>
  <si>
    <t>*4 Substituir na fórmula o número de dias (em vez de 30 ou 15), caso queira calcular outra duração / Isenta de Segurança Social.</t>
  </si>
  <si>
    <t>*1 Se gozar durante o contrato não é pago.</t>
  </si>
  <si>
    <t>*3 Substituir na fórmula o número de dias (em vez de 30 ou 15), caso queria calcular outra duração.</t>
  </si>
  <si>
    <t>*4 Substituir na fórmula o número de dias (em vez de 30 ou 15), caso queria calcular outra duração / Isenta de Segurança Social.</t>
  </si>
  <si>
    <t>*1 Se gozar dia durante o contrato não se paga.</t>
  </si>
  <si>
    <t>*2 O subsidio de férias é devido a partir de um mês completo de trabalho/30 dias.</t>
  </si>
  <si>
    <t>*3 Substituir na fórmula o número de dias (em vez de 15), caso queria calcular outra duração.</t>
  </si>
  <si>
    <t>*4 Substituir na fórmula o número de dias (em vez de 15), caso queria calcular outra duração / Isenta de Segurança Social.</t>
  </si>
  <si>
    <t>*1 Se gozar durante o contrato não se paga.</t>
  </si>
  <si>
    <t>Custos mensais com vencimento</t>
  </si>
  <si>
    <t>Vencimento e custos mensais</t>
  </si>
  <si>
    <t>Vencimento e custos</t>
  </si>
  <si>
    <t>Custos com vencimento</t>
  </si>
  <si>
    <t>EXEMPLO 1 - CONTRATO A TERMO COM A DURAÇÃO DE 1 MÊS/30 DIAS - ENTIDADE EMPREGADORA</t>
  </si>
  <si>
    <t>EXEMPLO 2 - CONTRATO A TERMO COM A DURAÇÃO DE 2 MESES/60 DIAS - ENTIDADE EMPREGADORA</t>
  </si>
  <si>
    <t>Vencimento bruto</t>
  </si>
  <si>
    <t>*</t>
  </si>
  <si>
    <t>EXEMPLO 1 - CONTRATO A TERMO COM A DURAÇÃO DE 1 MÊS/30 DIAS - TRABALHADOR</t>
  </si>
  <si>
    <t>* O valor do vencimento mensal/30 dias é calculado pela divisão do valor bruto pelo número de dias a simular (neste caso 15), a multiplicar por 30 dias.</t>
  </si>
  <si>
    <t>Vencimento mensal/30 dias</t>
  </si>
  <si>
    <t>É sobre este valor que são calculados subsídios e a compensação por caducidade, e não sobre o vencimento bruto.</t>
  </si>
  <si>
    <t>IRS subsídios (exemplo: não casado, sem dependentes)**</t>
  </si>
  <si>
    <t>CONTRATO MUITO CURTA DURAÇÃO COM A DURAÇÃO DE 15 DIAS - ENTIDADE EMPREGADORA</t>
  </si>
  <si>
    <t>CONTRATO PRESTAÇÃO DE SERVIÇOS</t>
  </si>
  <si>
    <t xml:space="preserve">Vencimento líquido trabalhador </t>
  </si>
  <si>
    <t>Vencimento líquido trabalhador</t>
  </si>
  <si>
    <t>Vencimento líquido trabalhador 1 MÊS</t>
  </si>
  <si>
    <t>Vencimento líquido trabalhador 2 MESES</t>
  </si>
  <si>
    <t>Segurança social subsídios trabalhador (11%)</t>
  </si>
  <si>
    <t>* O valor do vencimento mensal/30 dias é calculado pela divisão do valor bruto pelo número de dias a simular (nestes casos 30 ou 15), a multiplicar por 30 dias.</t>
  </si>
  <si>
    <t>EXEMPLO 3 - CONTRATO A TERMO COM A DURAÇÃO DE 15 DIAS - TRABALHADOR</t>
  </si>
  <si>
    <t>EXEMPLO 2 - CONTRATO A TERMO COM A DURAÇÃO DE 2 MESES/60 DIAS - TRABALHADOR</t>
  </si>
  <si>
    <t>*5 Os custos relacionados com Seguro e Higiéne, Segurança e Saúde no trabalho dependem das tarifas das Seguradoras e outras entidades prestadoras.</t>
  </si>
  <si>
    <t>Tabela I - Trabalho dependente</t>
  </si>
  <si>
    <t>Remuneração mensal (€)</t>
  </si>
  <si>
    <t>Taxa marginal máxima</t>
  </si>
  <si>
    <t>Parcela a abater (€)</t>
  </si>
  <si>
    <t>Taxa efetiva mensal de retenção no limite do escalão</t>
  </si>
  <si>
    <t>x</t>
  </si>
  <si>
    <t xml:space="preserve">x ( </t>
  </si>
  <si>
    <t>- R )</t>
  </si>
  <si>
    <t>n.a.</t>
  </si>
  <si>
    <t>R = Remuneração mensal.</t>
  </si>
  <si>
    <t>Tabela II - Trabalho dependente</t>
  </si>
  <si>
    <t>Parcela adicional a abater por dependente (€)</t>
  </si>
  <si>
    <t>Fórmula: (Remuneração mensal x Taxa) - Parcela a abater - (Parcela adicional a abater x nº dependentes).</t>
  </si>
  <si>
    <t>Tabela III - Trabalho dependente</t>
  </si>
  <si>
    <t>Tabela IV - Trabalho dependente</t>
  </si>
  <si>
    <t>Tabela V - Trabalho dependente</t>
  </si>
  <si>
    <t>Fórmula a aplicar: Remuneração x Taxa - Parcela a abater - Parcela adicional a abater x nº dependentes.</t>
  </si>
  <si>
    <t>Tabela VI - Trabalho dependente</t>
  </si>
  <si>
    <t>Tabela VII - Trabalho dependente</t>
  </si>
  <si>
    <t>Não casado com um ou mais dependentes</t>
  </si>
  <si>
    <r>
      <t>Subsidio de refeição (não obrigatório, mas de aplicação geral / 6€ dia)</t>
    </r>
    <r>
      <rPr>
        <sz val="11"/>
        <color theme="9"/>
        <rFont val="Calibri"/>
        <family val="2"/>
        <scheme val="minor"/>
      </rPr>
      <t>#</t>
    </r>
  </si>
  <si>
    <t>Não casado sem dependentes ou casado 2 titulares</t>
  </si>
  <si>
    <t>x (</t>
  </si>
  <si>
    <t>Casado, único titular</t>
  </si>
  <si>
    <t>Não casado ou casado dois titulares sem dependentes - Pessoa com deficiência</t>
  </si>
  <si>
    <t>n.a</t>
  </si>
  <si>
    <t>Não casado com um ou mais dependentes - Pessoa com deficiência</t>
  </si>
  <si>
    <t>Casado dois titulares com um ou mais dependentes - Pessoa com deficiência</t>
  </si>
  <si>
    <t>Casado, único titular - Pessoa com deficiência</t>
  </si>
  <si>
    <t xml:space="preserve">Exemplo 1 </t>
  </si>
  <si>
    <t xml:space="preserve">Exemplo 2 </t>
  </si>
  <si>
    <t>A percentagem de cálculo da retenção na fonte do TI depende do enquadramento fiscal de cada contribuinte.</t>
  </si>
  <si>
    <t>Segurança social trabalhador (9.3%)</t>
  </si>
  <si>
    <t>CONTRATO MCD C/ DURAÇÃO DE 15 DIAS - TRABALHADOR sem RPAC</t>
  </si>
  <si>
    <t>CONTRATO MCD C/ DURAÇÃO DE 15 DIAS - TRABALHADOR com RPAC</t>
  </si>
  <si>
    <t>Retenção na fonte TI - 23%</t>
  </si>
  <si>
    <t>Valor bruto do serviço</t>
  </si>
  <si>
    <t>Vencimento líquido Trabalhador Independente (TI)</t>
  </si>
  <si>
    <t>Custo Entidade contratante/beneficiária do serviço (EC)</t>
  </si>
  <si>
    <t>Tabelas de retenção na fonte para o continente - entre 1 de janeiro e 31 de dezembro de 2026</t>
  </si>
  <si>
    <t>Fórmula a aplicar: Remuneração x Taxa - Parcela a abater.</t>
  </si>
  <si>
    <t>*Taxa de 8% segundo Tabelas Retenção na Fonte 2026 (valor no limite do escalão, portanto aproximado para vencimento bruto de 1000€).</t>
  </si>
  <si>
    <t>**Taxa de 16,9% segundo Tabelas Retenção na Fonte 2026 (valor no limite do escalão, portanto aproximado para vencimento de 2000€/30 dias)</t>
  </si>
  <si>
    <r>
      <t>Subsidio de refeição (não obrigatório, mas de aplicação geral / 6,15€ dia)</t>
    </r>
    <r>
      <rPr>
        <sz val="11"/>
        <color theme="9"/>
        <rFont val="Calibri"/>
        <family val="2"/>
        <scheme val="minor"/>
      </rPr>
      <t>#</t>
    </r>
  </si>
  <si>
    <t># O valor do Subsídio de alimentação tem vindo a ser alterado, sendo atualmente 6,15€. Verificar e alterar para o valor aplicável.</t>
  </si>
  <si>
    <t># O valor do Subsídio de alimentação tem vido a ser alterado, sendo atualmente 6,15€. Verificar e alterar para o valor aplicável.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</si>
</sst>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\ &quot;€&quot;"/>
    <numFmt numFmtId="167" formatCode="_-* #,##0.00\ [$€-816]_-;\-* #,##0.00\ [$€-816]_-;_-* &quot;-&quot;??\ [$€-816]_-;_-@_-"/>
    <numFmt numFmtId="168" formatCode="0.0%"/>
    <numFmt numFmtId="169" formatCode="#,##0\ [$€-1];[Red]\-#,##0\ [$€-1]"/>
    <numFmt numFmtId="170" formatCode="#,##0.00\ [$€-1];[Red]\-#,##0.00\ [$€-1]"/>
    <numFmt numFmtId="171" formatCode="#,##0.00_ \€"/>
    <numFmt numFmtId="172" formatCode="#,##0_ \€"/>
    <numFmt numFmtId="173" formatCode="#,##0.0"/>
    <numFmt numFmtId="174" formatCode="_([$€-2]\ * #,##0.00_);_([$€-2]\ * \(#,##0.00\);_([$€-2]\ * &quot;-&quot;??_);_(@_)"/>
    <numFmt numFmtId="175" formatCode="#,##0.000"/>
    <numFmt numFmtId="176" formatCode="0.0000"/>
    <numFmt numFmtId="177" formatCode="0.000%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i/>
      <sz val="11"/>
      <color rgb="FF5B9BD5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theme="4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1"/>
      <color rgb="FF4472C4"/>
      <name val="Calibri"/>
      <family val="2"/>
      <scheme val="minor"/>
    </font>
    <font>
      <sz val="11"/>
      <color rgb="FF7B7B7B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F863F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7DC73"/>
        <bgColor indexed="64"/>
      </patternFill>
    </fill>
    <fill>
      <patternFill patternType="solid">
        <fgColor rgb="FFEB6E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4" fontId="6" fillId="0" borderId="0" applyFont="0" applyFill="0" applyBorder="0" applyAlignment="0" applyProtection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5" fontId="3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6" fillId="0" borderId="8" xfId="0" applyFont="1" applyBorder="1"/>
    <xf numFmtId="0" fontId="6" fillId="0" borderId="0" xfId="2"/>
    <xf numFmtId="167" fontId="6" fillId="0" borderId="0" xfId="2" applyNumberFormat="1"/>
    <xf numFmtId="0" fontId="8" fillId="0" borderId="0" xfId="2" applyFont="1"/>
    <xf numFmtId="167" fontId="0" fillId="0" borderId="0" xfId="1" applyNumberFormat="1" applyFont="1" applyBorder="1"/>
    <xf numFmtId="0" fontId="8" fillId="3" borderId="14" xfId="2" applyFont="1" applyFill="1" applyBorder="1"/>
    <xf numFmtId="167" fontId="6" fillId="3" borderId="15" xfId="2" applyNumberFormat="1" applyFill="1" applyBorder="1"/>
    <xf numFmtId="167" fontId="6" fillId="2" borderId="9" xfId="2" applyNumberFormat="1" applyFill="1" applyBorder="1"/>
    <xf numFmtId="0" fontId="6" fillId="8" borderId="8" xfId="2" applyFill="1" applyBorder="1"/>
    <xf numFmtId="167" fontId="6" fillId="8" borderId="9" xfId="2" applyNumberFormat="1" applyFill="1" applyBorder="1"/>
    <xf numFmtId="0" fontId="8" fillId="4" borderId="16" xfId="2" applyFont="1" applyFill="1" applyBorder="1"/>
    <xf numFmtId="167" fontId="8" fillId="4" borderId="17" xfId="2" applyNumberFormat="1" applyFont="1" applyFill="1" applyBorder="1"/>
    <xf numFmtId="0" fontId="8" fillId="10" borderId="8" xfId="2" applyFont="1" applyFill="1" applyBorder="1"/>
    <xf numFmtId="167" fontId="8" fillId="10" borderId="9" xfId="2" applyNumberFormat="1" applyFont="1" applyFill="1" applyBorder="1"/>
    <xf numFmtId="0" fontId="6" fillId="0" borderId="0" xfId="2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7" fillId="0" borderId="0" xfId="0" applyFont="1" applyAlignment="1">
      <alignment horizontal="left"/>
    </xf>
    <xf numFmtId="0" fontId="21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22" fillId="0" borderId="2" xfId="0" applyFont="1" applyBorder="1" applyAlignment="1">
      <alignment horizontal="right"/>
    </xf>
    <xf numFmtId="169" fontId="23" fillId="0" borderId="0" xfId="0" applyNumberFormat="1" applyFont="1"/>
    <xf numFmtId="166" fontId="13" fillId="2" borderId="1" xfId="0" applyNumberFormat="1" applyFont="1" applyFill="1" applyBorder="1"/>
    <xf numFmtId="166" fontId="13" fillId="2" borderId="8" xfId="0" applyNumberFormat="1" applyFont="1" applyFill="1" applyBorder="1"/>
    <xf numFmtId="166" fontId="13" fillId="2" borderId="9" xfId="0" applyNumberFormat="1" applyFont="1" applyFill="1" applyBorder="1"/>
    <xf numFmtId="166" fontId="10" fillId="0" borderId="1" xfId="0" applyNumberFormat="1" applyFont="1" applyBorder="1"/>
    <xf numFmtId="44" fontId="10" fillId="0" borderId="9" xfId="0" applyNumberFormat="1" applyFont="1" applyBorder="1"/>
    <xf numFmtId="0" fontId="16" fillId="0" borderId="0" xfId="0" applyFont="1"/>
    <xf numFmtId="166" fontId="10" fillId="2" borderId="1" xfId="0" applyNumberFormat="1" applyFont="1" applyFill="1" applyBorder="1"/>
    <xf numFmtId="166" fontId="10" fillId="2" borderId="8" xfId="0" applyNumberFormat="1" applyFont="1" applyFill="1" applyBorder="1"/>
    <xf numFmtId="166" fontId="10" fillId="2" borderId="9" xfId="0" applyNumberFormat="1" applyFont="1" applyFill="1" applyBorder="1"/>
    <xf numFmtId="0" fontId="10" fillId="0" borderId="2" xfId="0" applyFont="1" applyBorder="1"/>
    <xf numFmtId="166" fontId="10" fillId="0" borderId="0" xfId="0" applyNumberFormat="1" applyFont="1"/>
    <xf numFmtId="166" fontId="10" fillId="0" borderId="7" xfId="0" applyNumberFormat="1" applyFont="1" applyBorder="1"/>
    <xf numFmtId="44" fontId="10" fillId="0" borderId="1" xfId="1" applyFont="1" applyBorder="1"/>
    <xf numFmtId="44" fontId="10" fillId="0" borderId="8" xfId="1" applyFont="1" applyFill="1" applyBorder="1"/>
    <xf numFmtId="167" fontId="10" fillId="0" borderId="9" xfId="5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44" fontId="10" fillId="0" borderId="19" xfId="1" applyFont="1" applyBorder="1"/>
    <xf numFmtId="44" fontId="10" fillId="0" borderId="8" xfId="1" applyFont="1" applyBorder="1"/>
    <xf numFmtId="44" fontId="10" fillId="0" borderId="9" xfId="1" applyFont="1" applyBorder="1"/>
    <xf numFmtId="44" fontId="10" fillId="0" borderId="1" xfId="1" applyFont="1" applyFill="1" applyBorder="1"/>
    <xf numFmtId="44" fontId="10" fillId="0" borderId="19" xfId="1" applyFont="1" applyFill="1" applyBorder="1"/>
    <xf numFmtId="44" fontId="10" fillId="0" borderId="9" xfId="1" applyFont="1" applyFill="1" applyBorder="1"/>
    <xf numFmtId="44" fontId="10" fillId="0" borderId="34" xfId="1" applyFont="1" applyBorder="1"/>
    <xf numFmtId="0" fontId="16" fillId="0" borderId="0" xfId="0" applyFont="1" applyAlignment="1">
      <alignment horizontal="left"/>
    </xf>
    <xf numFmtId="166" fontId="13" fillId="0" borderId="5" xfId="0" applyNumberFormat="1" applyFont="1" applyBorder="1"/>
    <xf numFmtId="0" fontId="13" fillId="4" borderId="16" xfId="0" applyFont="1" applyFill="1" applyBorder="1"/>
    <xf numFmtId="0" fontId="23" fillId="0" borderId="2" xfId="0" applyFont="1" applyBorder="1" applyAlignment="1">
      <alignment horizontal="right"/>
    </xf>
    <xf numFmtId="49" fontId="10" fillId="0" borderId="0" xfId="0" applyNumberFormat="1" applyFont="1"/>
    <xf numFmtId="44" fontId="10" fillId="0" borderId="0" xfId="1" applyFont="1" applyBorder="1"/>
    <xf numFmtId="44" fontId="10" fillId="0" borderId="7" xfId="1" applyFont="1" applyBorder="1"/>
    <xf numFmtId="0" fontId="25" fillId="0" borderId="0" xfId="0" applyFont="1"/>
    <xf numFmtId="0" fontId="26" fillId="0" borderId="0" xfId="0" applyFont="1"/>
    <xf numFmtId="0" fontId="24" fillId="0" borderId="0" xfId="0" applyFont="1"/>
    <xf numFmtId="0" fontId="13" fillId="0" borderId="4" xfId="0" applyFont="1" applyBorder="1"/>
    <xf numFmtId="166" fontId="13" fillId="0" borderId="6" xfId="0" applyNumberFormat="1" applyFont="1" applyBorder="1"/>
    <xf numFmtId="0" fontId="27" fillId="11" borderId="37" xfId="0" applyFont="1" applyFill="1" applyBorder="1" applyAlignment="1">
      <alignment vertical="center"/>
    </xf>
    <xf numFmtId="166" fontId="27" fillId="11" borderId="36" xfId="0" applyNumberFormat="1" applyFont="1" applyFill="1" applyBorder="1" applyAlignment="1">
      <alignment vertical="center"/>
    </xf>
    <xf numFmtId="166" fontId="27" fillId="11" borderId="38" xfId="0" applyNumberFormat="1" applyFont="1" applyFill="1" applyBorder="1" applyAlignment="1">
      <alignment vertical="center"/>
    </xf>
    <xf numFmtId="166" fontId="27" fillId="11" borderId="37" xfId="0" applyNumberFormat="1" applyFont="1" applyFill="1" applyBorder="1" applyAlignment="1">
      <alignment vertical="center"/>
    </xf>
    <xf numFmtId="0" fontId="13" fillId="3" borderId="31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/>
    </xf>
    <xf numFmtId="166" fontId="13" fillId="7" borderId="29" xfId="0" applyNumberFormat="1" applyFont="1" applyFill="1" applyBorder="1"/>
    <xf numFmtId="166" fontId="13" fillId="7" borderId="16" xfId="0" applyNumberFormat="1" applyFont="1" applyFill="1" applyBorder="1"/>
    <xf numFmtId="44" fontId="13" fillId="7" borderId="29" xfId="1" applyFont="1" applyFill="1" applyBorder="1"/>
    <xf numFmtId="44" fontId="13" fillId="7" borderId="16" xfId="1" applyFont="1" applyFill="1" applyBorder="1"/>
    <xf numFmtId="0" fontId="13" fillId="15" borderId="32" xfId="0" applyFont="1" applyFill="1" applyBorder="1" applyAlignment="1">
      <alignment horizontal="center"/>
    </xf>
    <xf numFmtId="166" fontId="13" fillId="15" borderId="30" xfId="0" applyNumberFormat="1" applyFont="1" applyFill="1" applyBorder="1"/>
    <xf numFmtId="166" fontId="13" fillId="15" borderId="17" xfId="0" applyNumberFormat="1" applyFont="1" applyFill="1" applyBorder="1"/>
    <xf numFmtId="44" fontId="13" fillId="15" borderId="30" xfId="1" applyFont="1" applyFill="1" applyBorder="1"/>
    <xf numFmtId="44" fontId="13" fillId="15" borderId="17" xfId="1" applyFont="1" applyFill="1" applyBorder="1"/>
    <xf numFmtId="166" fontId="27" fillId="16" borderId="39" xfId="0" applyNumberFormat="1" applyFont="1" applyFill="1" applyBorder="1" applyAlignment="1">
      <alignment vertical="center"/>
    </xf>
    <xf numFmtId="166" fontId="27" fillId="16" borderId="36" xfId="0" applyNumberFormat="1" applyFont="1" applyFill="1" applyBorder="1" applyAlignment="1">
      <alignment vertical="center"/>
    </xf>
    <xf numFmtId="0" fontId="27" fillId="11" borderId="10" xfId="0" applyFont="1" applyFill="1" applyBorder="1" applyAlignment="1">
      <alignment vertical="center"/>
    </xf>
    <xf numFmtId="166" fontId="27" fillId="18" borderId="36" xfId="0" applyNumberFormat="1" applyFont="1" applyFill="1" applyBorder="1" applyAlignment="1">
      <alignment vertical="center"/>
    </xf>
    <xf numFmtId="166" fontId="27" fillId="18" borderId="12" xfId="0" applyNumberFormat="1" applyFont="1" applyFill="1" applyBorder="1" applyAlignment="1">
      <alignment vertical="center"/>
    </xf>
    <xf numFmtId="0" fontId="13" fillId="15" borderId="15" xfId="0" applyFont="1" applyFill="1" applyBorder="1" applyAlignment="1">
      <alignment horizontal="center"/>
    </xf>
    <xf numFmtId="0" fontId="13" fillId="7" borderId="40" xfId="0" applyFont="1" applyFill="1" applyBorder="1"/>
    <xf numFmtId="0" fontId="10" fillId="0" borderId="34" xfId="0" applyFont="1" applyBorder="1"/>
    <xf numFmtId="0" fontId="13" fillId="7" borderId="41" xfId="0" applyFont="1" applyFill="1" applyBorder="1"/>
    <xf numFmtId="0" fontId="13" fillId="7" borderId="14" xfId="0" applyFont="1" applyFill="1" applyBorder="1" applyAlignment="1">
      <alignment horizontal="center"/>
    </xf>
    <xf numFmtId="166" fontId="10" fillId="0" borderId="8" xfId="0" applyNumberFormat="1" applyFont="1" applyBorder="1"/>
    <xf numFmtId="0" fontId="13" fillId="5" borderId="40" xfId="0" applyFont="1" applyFill="1" applyBorder="1"/>
    <xf numFmtId="0" fontId="13" fillId="5" borderId="41" xfId="0" applyFont="1" applyFill="1" applyBorder="1"/>
    <xf numFmtId="0" fontId="13" fillId="17" borderId="40" xfId="0" applyFont="1" applyFill="1" applyBorder="1"/>
    <xf numFmtId="0" fontId="13" fillId="17" borderId="41" xfId="0" applyFont="1" applyFill="1" applyBorder="1"/>
    <xf numFmtId="0" fontId="13" fillId="3" borderId="40" xfId="0" applyFont="1" applyFill="1" applyBorder="1"/>
    <xf numFmtId="169" fontId="29" fillId="0" borderId="0" xfId="0" applyNumberFormat="1" applyFont="1"/>
    <xf numFmtId="169" fontId="30" fillId="0" borderId="0" xfId="0" applyNumberFormat="1" applyFont="1"/>
    <xf numFmtId="0" fontId="27" fillId="12" borderId="10" xfId="0" applyFont="1" applyFill="1" applyBorder="1" applyAlignment="1">
      <alignment vertical="center"/>
    </xf>
    <xf numFmtId="167" fontId="27" fillId="11" borderId="12" xfId="0" applyNumberFormat="1" applyFont="1" applyFill="1" applyBorder="1" applyAlignment="1">
      <alignment vertical="center"/>
    </xf>
    <xf numFmtId="0" fontId="27" fillId="11" borderId="10" xfId="0" applyFont="1" applyFill="1" applyBorder="1"/>
    <xf numFmtId="167" fontId="27" fillId="11" borderId="12" xfId="0" applyNumberFormat="1" applyFont="1" applyFill="1" applyBorder="1"/>
    <xf numFmtId="167" fontId="18" fillId="4" borderId="17" xfId="1" applyNumberFormat="1" applyFont="1" applyFill="1" applyBorder="1"/>
    <xf numFmtId="167" fontId="27" fillId="11" borderId="36" xfId="0" applyNumberFormat="1" applyFont="1" applyFill="1" applyBorder="1"/>
    <xf numFmtId="0" fontId="18" fillId="4" borderId="41" xfId="0" applyFont="1" applyFill="1" applyBorder="1"/>
    <xf numFmtId="166" fontId="10" fillId="0" borderId="38" xfId="0" applyNumberFormat="1" applyFont="1" applyBorder="1"/>
    <xf numFmtId="44" fontId="10" fillId="0" borderId="38" xfId="1" applyFont="1" applyBorder="1"/>
    <xf numFmtId="167" fontId="10" fillId="3" borderId="42" xfId="0" applyNumberFormat="1" applyFont="1" applyFill="1" applyBorder="1"/>
    <xf numFmtId="167" fontId="10" fillId="3" borderId="15" xfId="0" applyNumberFormat="1" applyFont="1" applyFill="1" applyBorder="1"/>
    <xf numFmtId="167" fontId="13" fillId="2" borderId="33" xfId="0" applyNumberFormat="1" applyFont="1" applyFill="1" applyBorder="1"/>
    <xf numFmtId="167" fontId="13" fillId="2" borderId="9" xfId="0" applyNumberFormat="1" applyFont="1" applyFill="1" applyBorder="1"/>
    <xf numFmtId="167" fontId="10" fillId="0" borderId="33" xfId="0" applyNumberFormat="1" applyFont="1" applyBorder="1"/>
    <xf numFmtId="167" fontId="10" fillId="0" borderId="9" xfId="0" applyNumberFormat="1" applyFont="1" applyBorder="1"/>
    <xf numFmtId="0" fontId="19" fillId="0" borderId="34" xfId="0" applyFont="1" applyBorder="1"/>
    <xf numFmtId="167" fontId="19" fillId="0" borderId="33" xfId="0" applyNumberFormat="1" applyFont="1" applyBorder="1"/>
    <xf numFmtId="167" fontId="19" fillId="0" borderId="9" xfId="0" applyNumberFormat="1" applyFont="1" applyBorder="1"/>
    <xf numFmtId="0" fontId="13" fillId="4" borderId="41" xfId="0" applyFont="1" applyFill="1" applyBorder="1"/>
    <xf numFmtId="167" fontId="13" fillId="4" borderId="43" xfId="0" applyNumberFormat="1" applyFont="1" applyFill="1" applyBorder="1"/>
    <xf numFmtId="167" fontId="13" fillId="4" borderId="17" xfId="0" applyNumberFormat="1" applyFont="1" applyFill="1" applyBorder="1"/>
    <xf numFmtId="167" fontId="10" fillId="0" borderId="38" xfId="0" applyNumberFormat="1" applyFont="1" applyBorder="1"/>
    <xf numFmtId="167" fontId="10" fillId="0" borderId="7" xfId="0" applyNumberFormat="1" applyFont="1" applyBorder="1"/>
    <xf numFmtId="167" fontId="10" fillId="0" borderId="33" xfId="1" applyNumberFormat="1" applyFont="1" applyBorder="1"/>
    <xf numFmtId="167" fontId="10" fillId="0" borderId="9" xfId="1" applyNumberFormat="1" applyFont="1" applyFill="1" applyBorder="1"/>
    <xf numFmtId="167" fontId="10" fillId="0" borderId="9" xfId="1" applyNumberFormat="1" applyFont="1" applyBorder="1"/>
    <xf numFmtId="167" fontId="19" fillId="0" borderId="43" xfId="0" applyNumberFormat="1" applyFont="1" applyBorder="1"/>
    <xf numFmtId="167" fontId="13" fillId="4" borderId="28" xfId="1" applyNumberFormat="1" applyFont="1" applyFill="1" applyBorder="1"/>
    <xf numFmtId="44" fontId="10" fillId="0" borderId="33" xfId="1" applyFont="1" applyFill="1" applyBorder="1"/>
    <xf numFmtId="44" fontId="10" fillId="0" borderId="33" xfId="0" applyNumberFormat="1" applyFont="1" applyBorder="1"/>
    <xf numFmtId="167" fontId="31" fillId="0" borderId="9" xfId="0" applyNumberFormat="1" applyFont="1" applyBorder="1"/>
    <xf numFmtId="167" fontId="27" fillId="11" borderId="44" xfId="0" applyNumberFormat="1" applyFont="1" applyFill="1" applyBorder="1" applyAlignment="1">
      <alignment vertical="center"/>
    </xf>
    <xf numFmtId="167" fontId="13" fillId="4" borderId="17" xfId="1" applyNumberFormat="1" applyFont="1" applyFill="1" applyBorder="1"/>
    <xf numFmtId="0" fontId="31" fillId="0" borderId="34" xfId="0" applyFont="1" applyBorder="1"/>
    <xf numFmtId="44" fontId="10" fillId="0" borderId="34" xfId="0" applyNumberFormat="1" applyFont="1" applyBorder="1"/>
    <xf numFmtId="167" fontId="31" fillId="0" borderId="33" xfId="0" applyNumberFormat="1" applyFont="1" applyBorder="1"/>
    <xf numFmtId="167" fontId="13" fillId="4" borderId="43" xfId="1" applyNumberFormat="1" applyFont="1" applyFill="1" applyBorder="1"/>
    <xf numFmtId="167" fontId="17" fillId="0" borderId="0" xfId="0" applyNumberFormat="1" applyFont="1"/>
    <xf numFmtId="167" fontId="23" fillId="0" borderId="0" xfId="0" applyNumberFormat="1" applyFont="1"/>
    <xf numFmtId="167" fontId="23" fillId="0" borderId="7" xfId="0" applyNumberFormat="1" applyFont="1" applyBorder="1"/>
    <xf numFmtId="169" fontId="32" fillId="0" borderId="0" xfId="0" applyNumberFormat="1" applyFont="1"/>
    <xf numFmtId="167" fontId="10" fillId="0" borderId="0" xfId="0" applyNumberFormat="1" applyFont="1"/>
    <xf numFmtId="167" fontId="10" fillId="0" borderId="0" xfId="1" applyNumberFormat="1" applyFont="1" applyBorder="1"/>
    <xf numFmtId="167" fontId="13" fillId="12" borderId="11" xfId="0" applyNumberFormat="1" applyFont="1" applyFill="1" applyBorder="1" applyAlignment="1">
      <alignment vertical="center"/>
    </xf>
    <xf numFmtId="167" fontId="13" fillId="12" borderId="28" xfId="0" applyNumberFormat="1" applyFont="1" applyFill="1" applyBorder="1" applyAlignment="1">
      <alignment vertical="center"/>
    </xf>
    <xf numFmtId="167" fontId="10" fillId="3" borderId="40" xfId="0" applyNumberFormat="1" applyFont="1" applyFill="1" applyBorder="1"/>
    <xf numFmtId="167" fontId="10" fillId="0" borderId="34" xfId="1" applyNumberFormat="1" applyFont="1" applyBorder="1"/>
    <xf numFmtId="167" fontId="27" fillId="12" borderId="10" xfId="0" applyNumberFormat="1" applyFont="1" applyFill="1" applyBorder="1" applyAlignment="1">
      <alignment vertical="center"/>
    </xf>
    <xf numFmtId="167" fontId="18" fillId="4" borderId="41" xfId="1" applyNumberFormat="1" applyFont="1" applyFill="1" applyBorder="1"/>
    <xf numFmtId="167" fontId="27" fillId="12" borderId="36" xfId="0" applyNumberFormat="1" applyFont="1" applyFill="1" applyBorder="1" applyAlignment="1">
      <alignment vertical="center"/>
    </xf>
    <xf numFmtId="167" fontId="10" fillId="0" borderId="34" xfId="0" applyNumberFormat="1" applyFont="1" applyBorder="1"/>
    <xf numFmtId="167" fontId="10" fillId="0" borderId="8" xfId="1" applyNumberFormat="1" applyFont="1" applyBorder="1"/>
    <xf numFmtId="167" fontId="10" fillId="0" borderId="34" xfId="1" applyNumberFormat="1" applyFont="1" applyFill="1" applyBorder="1"/>
    <xf numFmtId="167" fontId="13" fillId="4" borderId="41" xfId="1" applyNumberFormat="1" applyFont="1" applyFill="1" applyBorder="1"/>
    <xf numFmtId="167" fontId="13" fillId="4" borderId="45" xfId="0" applyNumberFormat="1" applyFont="1" applyFill="1" applyBorder="1"/>
    <xf numFmtId="167" fontId="13" fillId="4" borderId="28" xfId="0" applyNumberFormat="1" applyFont="1" applyFill="1" applyBorder="1"/>
    <xf numFmtId="167" fontId="13" fillId="2" borderId="34" xfId="0" applyNumberFormat="1" applyFont="1" applyFill="1" applyBorder="1"/>
    <xf numFmtId="167" fontId="10" fillId="2" borderId="41" xfId="0" applyNumberFormat="1" applyFont="1" applyFill="1" applyBorder="1"/>
    <xf numFmtId="167" fontId="10" fillId="2" borderId="17" xfId="0" applyNumberFormat="1" applyFont="1" applyFill="1" applyBorder="1"/>
    <xf numFmtId="167" fontId="10" fillId="0" borderId="39" xfId="0" applyNumberFormat="1" applyFont="1" applyBorder="1"/>
    <xf numFmtId="167" fontId="10" fillId="0" borderId="39" xfId="1" applyNumberFormat="1" applyFont="1" applyBorder="1"/>
    <xf numFmtId="8" fontId="13" fillId="0" borderId="9" xfId="0" applyNumberFormat="1" applyFont="1" applyBorder="1"/>
    <xf numFmtId="8" fontId="10" fillId="9" borderId="9" xfId="0" applyNumberFormat="1" applyFont="1" applyFill="1" applyBorder="1"/>
    <xf numFmtId="0" fontId="10" fillId="0" borderId="27" xfId="0" applyFont="1" applyBorder="1"/>
    <xf numFmtId="8" fontId="10" fillId="0" borderId="9" xfId="0" applyNumberFormat="1" applyFont="1" applyBorder="1"/>
    <xf numFmtId="0" fontId="13" fillId="12" borderId="13" xfId="0" applyFont="1" applyFill="1" applyBorder="1" applyAlignment="1">
      <alignment vertical="center"/>
    </xf>
    <xf numFmtId="170" fontId="10" fillId="7" borderId="15" xfId="0" applyNumberFormat="1" applyFont="1" applyFill="1" applyBorder="1"/>
    <xf numFmtId="8" fontId="13" fillId="4" borderId="17" xfId="0" applyNumberFormat="1" applyFont="1" applyFill="1" applyBorder="1"/>
    <xf numFmtId="8" fontId="13" fillId="6" borderId="17" xfId="0" applyNumberFormat="1" applyFont="1" applyFill="1" applyBorder="1"/>
    <xf numFmtId="0" fontId="10" fillId="9" borderId="34" xfId="0" applyFont="1" applyFill="1" applyBorder="1"/>
    <xf numFmtId="166" fontId="10" fillId="7" borderId="40" xfId="0" applyNumberFormat="1" applyFont="1" applyFill="1" applyBorder="1"/>
    <xf numFmtId="8" fontId="13" fillId="0" borderId="34" xfId="0" applyNumberFormat="1" applyFont="1" applyBorder="1"/>
    <xf numFmtId="166" fontId="10" fillId="0" borderId="34" xfId="0" applyNumberFormat="1" applyFont="1" applyBorder="1"/>
    <xf numFmtId="8" fontId="10" fillId="9" borderId="34" xfId="0" applyNumberFormat="1" applyFont="1" applyFill="1" applyBorder="1"/>
    <xf numFmtId="8" fontId="13" fillId="4" borderId="41" xfId="0" applyNumberFormat="1" applyFont="1" applyFill="1" applyBorder="1"/>
    <xf numFmtId="0" fontId="13" fillId="6" borderId="41" xfId="0" applyFont="1" applyFill="1" applyBorder="1"/>
    <xf numFmtId="8" fontId="10" fillId="0" borderId="34" xfId="0" applyNumberFormat="1" applyFont="1" applyBorder="1"/>
    <xf numFmtId="8" fontId="13" fillId="6" borderId="41" xfId="0" applyNumberFormat="1" applyFont="1" applyFill="1" applyBorder="1"/>
    <xf numFmtId="8" fontId="13" fillId="6" borderId="10" xfId="0" applyNumberFormat="1" applyFont="1" applyFill="1" applyBorder="1"/>
    <xf numFmtId="8" fontId="13" fillId="6" borderId="28" xfId="0" applyNumberFormat="1" applyFont="1" applyFill="1" applyBorder="1"/>
    <xf numFmtId="0" fontId="13" fillId="6" borderId="10" xfId="0" applyFont="1" applyFill="1" applyBorder="1"/>
    <xf numFmtId="0" fontId="6" fillId="19" borderId="8" xfId="2" applyFill="1" applyBorder="1"/>
    <xf numFmtId="167" fontId="6" fillId="19" borderId="9" xfId="2" applyNumberFormat="1" applyFill="1" applyBorder="1"/>
    <xf numFmtId="0" fontId="9" fillId="0" borderId="8" xfId="2" applyFont="1" applyBorder="1"/>
    <xf numFmtId="167" fontId="9" fillId="0" borderId="9" xfId="2" applyNumberFormat="1" applyFont="1" applyBorder="1"/>
    <xf numFmtId="0" fontId="9" fillId="0" borderId="0" xfId="2" applyFont="1"/>
    <xf numFmtId="167" fontId="17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left"/>
    </xf>
    <xf numFmtId="174" fontId="10" fillId="0" borderId="0" xfId="0" applyNumberFormat="1" applyFont="1"/>
    <xf numFmtId="174" fontId="10" fillId="0" borderId="0" xfId="0" applyNumberFormat="1" applyFont="1" applyAlignment="1">
      <alignment horizontal="left"/>
    </xf>
    <xf numFmtId="174" fontId="16" fillId="0" borderId="0" xfId="0" applyNumberFormat="1" applyFont="1" applyAlignment="1">
      <alignment horizontal="left"/>
    </xf>
    <xf numFmtId="174" fontId="10" fillId="0" borderId="0" xfId="0" applyNumberFormat="1" applyFont="1" applyAlignment="1">
      <alignment horizontal="left" vertical="center"/>
    </xf>
    <xf numFmtId="0" fontId="13" fillId="3" borderId="40" xfId="0" applyFont="1" applyFill="1" applyBorder="1" applyAlignment="1">
      <alignment horizontal="center"/>
    </xf>
    <xf numFmtId="44" fontId="10" fillId="0" borderId="34" xfId="1" applyFont="1" applyFill="1" applyBorder="1"/>
    <xf numFmtId="170" fontId="23" fillId="0" borderId="0" xfId="0" applyNumberFormat="1" applyFont="1"/>
    <xf numFmtId="170" fontId="23" fillId="0" borderId="7" xfId="0" applyNumberFormat="1" applyFont="1" applyBorder="1"/>
    <xf numFmtId="44" fontId="10" fillId="0" borderId="33" xfId="1" applyFont="1" applyBorder="1"/>
    <xf numFmtId="0" fontId="10" fillId="0" borderId="0" xfId="0" applyFont="1" applyAlignment="1">
      <alignment horizontal="center"/>
    </xf>
    <xf numFmtId="166" fontId="13" fillId="0" borderId="19" xfId="0" applyNumberFormat="1" applyFont="1" applyBorder="1"/>
    <xf numFmtId="166" fontId="10" fillId="0" borderId="19" xfId="0" applyNumberFormat="1" applyFont="1" applyBorder="1"/>
    <xf numFmtId="166" fontId="13" fillId="0" borderId="9" xfId="0" applyNumberFormat="1" applyFont="1" applyBorder="1"/>
    <xf numFmtId="166" fontId="10" fillId="0" borderId="9" xfId="10" applyNumberFormat="1" applyFont="1" applyFill="1" applyBorder="1"/>
    <xf numFmtId="167" fontId="13" fillId="0" borderId="9" xfId="0" applyNumberFormat="1" applyFont="1" applyBorder="1"/>
    <xf numFmtId="167" fontId="6" fillId="0" borderId="9" xfId="2" applyNumberFormat="1" applyBorder="1"/>
    <xf numFmtId="0" fontId="33" fillId="0" borderId="0" xfId="2" applyFont="1" applyAlignment="1">
      <alignment vertical="center"/>
    </xf>
    <xf numFmtId="167" fontId="27" fillId="11" borderId="36" xfId="0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36" fillId="0" borderId="34" xfId="0" applyFont="1" applyBorder="1"/>
    <xf numFmtId="0" fontId="13" fillId="12" borderId="10" xfId="0" applyFont="1" applyFill="1" applyBorder="1" applyAlignment="1">
      <alignment vertical="center"/>
    </xf>
    <xf numFmtId="167" fontId="13" fillId="12" borderId="46" xfId="0" applyNumberFormat="1" applyFont="1" applyFill="1" applyBorder="1" applyAlignment="1">
      <alignment vertical="center"/>
    </xf>
    <xf numFmtId="167" fontId="19" fillId="0" borderId="34" xfId="0" applyNumberFormat="1" applyFont="1" applyBorder="1"/>
    <xf numFmtId="167" fontId="31" fillId="0" borderId="34" xfId="0" applyNumberFormat="1" applyFont="1" applyBorder="1"/>
    <xf numFmtId="0" fontId="12" fillId="2" borderId="0" xfId="11" applyFont="1" applyFill="1" applyAlignment="1">
      <alignment horizontal="left"/>
    </xf>
    <xf numFmtId="0" fontId="1" fillId="2" borderId="0" xfId="11" applyFill="1"/>
    <xf numFmtId="0" fontId="12" fillId="2" borderId="0" xfId="11" applyFont="1" applyFill="1" applyAlignment="1">
      <alignment horizontal="center"/>
    </xf>
    <xf numFmtId="10" fontId="1" fillId="2" borderId="0" xfId="11" applyNumberFormat="1" applyFill="1"/>
    <xf numFmtId="0" fontId="15" fillId="2" borderId="0" xfId="11" applyFont="1" applyFill="1" applyAlignment="1">
      <alignment horizontal="right"/>
    </xf>
    <xf numFmtId="0" fontId="16" fillId="2" borderId="0" xfId="11" applyFont="1" applyFill="1"/>
    <xf numFmtId="4" fontId="1" fillId="2" borderId="0" xfId="11" applyNumberFormat="1" applyFill="1" applyAlignment="1">
      <alignment horizontal="left"/>
    </xf>
    <xf numFmtId="0" fontId="13" fillId="2" borderId="19" xfId="11" applyFont="1" applyFill="1" applyBorder="1" applyAlignment="1">
      <alignment vertical="center"/>
    </xf>
    <xf numFmtId="0" fontId="13" fillId="2" borderId="21" xfId="11" applyFont="1" applyFill="1" applyBorder="1" applyAlignment="1">
      <alignment vertical="center"/>
    </xf>
    <xf numFmtId="10" fontId="13" fillId="2" borderId="21" xfId="11" applyNumberFormat="1" applyFont="1" applyFill="1" applyBorder="1" applyAlignment="1">
      <alignment horizontal="left" vertical="center" wrapText="1"/>
    </xf>
    <xf numFmtId="0" fontId="13" fillId="2" borderId="20" xfId="11" applyFont="1" applyFill="1" applyBorder="1" applyAlignment="1">
      <alignment horizontal="left" vertical="center"/>
    </xf>
    <xf numFmtId="0" fontId="13" fillId="2" borderId="20" xfId="11" applyFont="1" applyFill="1" applyBorder="1" applyAlignment="1">
      <alignment vertical="center"/>
    </xf>
    <xf numFmtId="0" fontId="12" fillId="2" borderId="21" xfId="11" applyFont="1" applyFill="1" applyBorder="1" applyAlignment="1">
      <alignment horizontal="center" vertical="center" wrapText="1"/>
    </xf>
    <xf numFmtId="0" fontId="12" fillId="2" borderId="0" xfId="11" applyFont="1" applyFill="1" applyAlignment="1">
      <alignment horizontal="center" vertical="center" wrapText="1"/>
    </xf>
    <xf numFmtId="0" fontId="12" fillId="2" borderId="25" xfId="11" applyFont="1" applyFill="1" applyBorder="1" applyAlignment="1">
      <alignment horizontal="left"/>
    </xf>
    <xf numFmtId="0" fontId="14" fillId="2" borderId="1" xfId="11" applyFont="1" applyFill="1" applyBorder="1" applyAlignment="1">
      <alignment horizontal="center" vertical="center" wrapText="1"/>
    </xf>
    <xf numFmtId="171" fontId="1" fillId="2" borderId="24" xfId="11" applyNumberFormat="1" applyFill="1" applyBorder="1"/>
    <xf numFmtId="4" fontId="1" fillId="2" borderId="25" xfId="11" applyNumberFormat="1" applyFill="1" applyBorder="1" applyAlignment="1">
      <alignment horizontal="right"/>
    </xf>
    <xf numFmtId="10" fontId="1" fillId="2" borderId="18" xfId="11" applyNumberFormat="1" applyFill="1" applyBorder="1" applyAlignment="1">
      <alignment horizontal="center"/>
    </xf>
    <xf numFmtId="172" fontId="1" fillId="2" borderId="0" xfId="11" quotePrefix="1" applyNumberFormat="1" applyFill="1" applyAlignment="1">
      <alignment horizontal="center" vertical="center"/>
    </xf>
    <xf numFmtId="168" fontId="1" fillId="2" borderId="0" xfId="11" quotePrefix="1" applyNumberFormat="1" applyFill="1" applyAlignment="1">
      <alignment horizontal="right"/>
    </xf>
    <xf numFmtId="172" fontId="1" fillId="2" borderId="0" xfId="11" applyNumberFormat="1" applyFill="1"/>
    <xf numFmtId="172" fontId="1" fillId="2" borderId="0" xfId="11" applyNumberFormat="1" applyFill="1" applyAlignment="1">
      <alignment horizontal="left"/>
    </xf>
    <xf numFmtId="172" fontId="1" fillId="2" borderId="25" xfId="11" applyNumberFormat="1" applyFill="1" applyBorder="1" applyAlignment="1">
      <alignment horizontal="left"/>
    </xf>
    <xf numFmtId="4" fontId="1" fillId="2" borderId="25" xfId="11" applyNumberFormat="1" applyFill="1" applyBorder="1" applyAlignment="1">
      <alignment horizontal="center"/>
    </xf>
    <xf numFmtId="4" fontId="1" fillId="2" borderId="0" xfId="11" applyNumberFormat="1" applyFill="1" applyAlignment="1">
      <alignment horizontal="center"/>
    </xf>
    <xf numFmtId="168" fontId="15" fillId="2" borderId="3" xfId="11" applyNumberFormat="1" applyFont="1" applyFill="1" applyBorder="1" applyAlignment="1">
      <alignment horizontal="center"/>
    </xf>
    <xf numFmtId="10" fontId="1" fillId="2" borderId="25" xfId="11" applyNumberFormat="1" applyFill="1" applyBorder="1" applyAlignment="1">
      <alignment horizontal="center"/>
    </xf>
    <xf numFmtId="168" fontId="1" fillId="2" borderId="0" xfId="11" quotePrefix="1" applyNumberFormat="1" applyFill="1" applyAlignment="1">
      <alignment horizontal="left"/>
    </xf>
    <xf numFmtId="10" fontId="0" fillId="2" borderId="0" xfId="12" applyNumberFormat="1" applyFont="1" applyFill="1" applyAlignment="1">
      <alignment horizontal="left"/>
    </xf>
    <xf numFmtId="4" fontId="1" fillId="2" borderId="0" xfId="11" quotePrefix="1" applyNumberFormat="1" applyFill="1" applyAlignment="1">
      <alignment horizontal="center"/>
    </xf>
    <xf numFmtId="173" fontId="1" fillId="2" borderId="0" xfId="11" quotePrefix="1" applyNumberFormat="1" applyFill="1" applyAlignment="1">
      <alignment horizontal="right"/>
    </xf>
    <xf numFmtId="172" fontId="1" fillId="2" borderId="25" xfId="11" quotePrefix="1" applyNumberFormat="1" applyFill="1" applyBorder="1"/>
    <xf numFmtId="0" fontId="1" fillId="2" borderId="25" xfId="11" applyFill="1" applyBorder="1"/>
    <xf numFmtId="0" fontId="1" fillId="2" borderId="0" xfId="11" applyFill="1" applyAlignment="1">
      <alignment horizontal="center"/>
    </xf>
    <xf numFmtId="171" fontId="1" fillId="2" borderId="0" xfId="11" applyNumberFormat="1" applyFill="1"/>
    <xf numFmtId="4" fontId="1" fillId="2" borderId="24" xfId="11" applyNumberFormat="1" applyFill="1" applyBorder="1" applyAlignment="1">
      <alignment horizontal="center"/>
    </xf>
    <xf numFmtId="171" fontId="1" fillId="2" borderId="22" xfId="11" applyNumberFormat="1" applyFill="1" applyBorder="1"/>
    <xf numFmtId="4" fontId="1" fillId="2" borderId="23" xfId="11" applyNumberFormat="1" applyFill="1" applyBorder="1" applyAlignment="1">
      <alignment horizontal="right"/>
    </xf>
    <xf numFmtId="10" fontId="1" fillId="2" borderId="23" xfId="11" applyNumberFormat="1" applyFill="1" applyBorder="1" applyAlignment="1">
      <alignment horizontal="center"/>
    </xf>
    <xf numFmtId="168" fontId="1" fillId="2" borderId="35" xfId="11" quotePrefix="1" applyNumberFormat="1" applyFill="1" applyBorder="1" applyAlignment="1">
      <alignment horizontal="left"/>
    </xf>
    <xf numFmtId="4" fontId="1" fillId="2" borderId="35" xfId="11" applyNumberFormat="1" applyFill="1" applyBorder="1" applyAlignment="1">
      <alignment horizontal="left"/>
    </xf>
    <xf numFmtId="0" fontId="1" fillId="2" borderId="35" xfId="11" applyFill="1" applyBorder="1" applyAlignment="1">
      <alignment horizontal="center"/>
    </xf>
    <xf numFmtId="171" fontId="1" fillId="2" borderId="35" xfId="11" applyNumberFormat="1" applyFill="1" applyBorder="1"/>
    <xf numFmtId="172" fontId="1" fillId="2" borderId="35" xfId="11" applyNumberFormat="1" applyFill="1" applyBorder="1" applyAlignment="1">
      <alignment horizontal="left"/>
    </xf>
    <xf numFmtId="172" fontId="1" fillId="2" borderId="23" xfId="11" applyNumberFormat="1" applyFill="1" applyBorder="1" applyAlignment="1">
      <alignment horizontal="left"/>
    </xf>
    <xf numFmtId="4" fontId="1" fillId="2" borderId="23" xfId="11" applyNumberFormat="1" applyFill="1" applyBorder="1" applyAlignment="1">
      <alignment horizontal="center"/>
    </xf>
    <xf numFmtId="168" fontId="15" fillId="2" borderId="26" xfId="11" applyNumberFormat="1" applyFont="1" applyFill="1" applyBorder="1" applyAlignment="1">
      <alignment horizontal="center"/>
    </xf>
    <xf numFmtId="0" fontId="10" fillId="2" borderId="0" xfId="11" applyFont="1" applyFill="1" applyAlignment="1">
      <alignment horizontal="left"/>
    </xf>
    <xf numFmtId="10" fontId="1" fillId="2" borderId="0" xfId="11" quotePrefix="1" applyNumberFormat="1" applyFill="1"/>
    <xf numFmtId="0" fontId="12" fillId="2" borderId="0" xfId="11" applyFont="1" applyFill="1" applyAlignment="1">
      <alignment horizontal="left" vertical="center"/>
    </xf>
    <xf numFmtId="0" fontId="13" fillId="2" borderId="21" xfId="11" applyFont="1" applyFill="1" applyBorder="1" applyAlignment="1">
      <alignment horizontal="left" vertical="center"/>
    </xf>
    <xf numFmtId="0" fontId="12" fillId="2" borderId="24" xfId="11" applyFont="1" applyFill="1" applyBorder="1" applyAlignment="1">
      <alignment horizontal="center" vertical="center" wrapText="1"/>
    </xf>
    <xf numFmtId="0" fontId="12" fillId="2" borderId="25" xfId="11" applyFont="1" applyFill="1" applyBorder="1" applyAlignment="1">
      <alignment horizontal="left" vertical="center" wrapText="1"/>
    </xf>
    <xf numFmtId="0" fontId="14" fillId="2" borderId="21" xfId="11" applyFont="1" applyFill="1" applyBorder="1" applyAlignment="1">
      <alignment horizontal="center" vertical="center" wrapText="1"/>
    </xf>
    <xf numFmtId="0" fontId="1" fillId="2" borderId="25" xfId="11" applyFill="1" applyBorder="1" applyAlignment="1">
      <alignment horizontal="left"/>
    </xf>
    <xf numFmtId="168" fontId="15" fillId="2" borderId="47" xfId="11" applyNumberFormat="1" applyFont="1" applyFill="1" applyBorder="1" applyAlignment="1">
      <alignment horizontal="center"/>
    </xf>
    <xf numFmtId="176" fontId="0" fillId="2" borderId="24" xfId="12" applyNumberFormat="1" applyFont="1" applyFill="1" applyBorder="1"/>
    <xf numFmtId="10" fontId="0" fillId="2" borderId="24" xfId="12" applyNumberFormat="1" applyFont="1" applyFill="1" applyBorder="1"/>
    <xf numFmtId="173" fontId="1" fillId="2" borderId="0" xfId="11" quotePrefix="1" applyNumberFormat="1" applyFill="1" applyAlignment="1">
      <alignment horizontal="center"/>
    </xf>
    <xf numFmtId="2" fontId="0" fillId="2" borderId="0" xfId="12" applyNumberFormat="1" applyFont="1" applyFill="1" applyBorder="1" applyAlignment="1">
      <alignment horizontal="center"/>
    </xf>
    <xf numFmtId="177" fontId="12" fillId="2" borderId="0" xfId="12" applyNumberFormat="1" applyFont="1" applyFill="1" applyAlignment="1">
      <alignment horizontal="left"/>
    </xf>
    <xf numFmtId="10" fontId="0" fillId="2" borderId="0" xfId="12" applyNumberFormat="1" applyFont="1" applyFill="1" applyBorder="1" applyAlignment="1">
      <alignment horizontal="center"/>
    </xf>
    <xf numFmtId="10" fontId="1" fillId="2" borderId="25" xfId="11" quotePrefix="1" applyNumberFormat="1" applyFill="1" applyBorder="1" applyAlignment="1">
      <alignment horizontal="center"/>
    </xf>
    <xf numFmtId="175" fontId="1" fillId="2" borderId="0" xfId="11" quotePrefix="1" applyNumberFormat="1" applyFill="1" applyAlignment="1">
      <alignment horizontal="left"/>
    </xf>
    <xf numFmtId="10" fontId="1" fillId="2" borderId="23" xfId="11" quotePrefix="1" applyNumberFormat="1" applyFill="1" applyBorder="1" applyAlignment="1">
      <alignment horizontal="center"/>
    </xf>
    <xf numFmtId="4" fontId="1" fillId="2" borderId="0" xfId="11" applyNumberFormat="1" applyFill="1" applyAlignment="1">
      <alignment horizontal="right"/>
    </xf>
    <xf numFmtId="10" fontId="1" fillId="2" borderId="0" xfId="11" quotePrefix="1" applyNumberFormat="1" applyFill="1" applyAlignment="1">
      <alignment horizontal="center"/>
    </xf>
    <xf numFmtId="0" fontId="1" fillId="2" borderId="0" xfId="11" applyFill="1" applyAlignment="1">
      <alignment horizontal="left"/>
    </xf>
    <xf numFmtId="168" fontId="15" fillId="2" borderId="0" xfId="11" applyNumberFormat="1" applyFont="1" applyFill="1" applyAlignment="1">
      <alignment horizontal="center"/>
    </xf>
    <xf numFmtId="4" fontId="1" fillId="2" borderId="3" xfId="11" applyNumberFormat="1" applyFill="1" applyBorder="1" applyAlignment="1">
      <alignment horizontal="center"/>
    </xf>
    <xf numFmtId="4" fontId="1" fillId="2" borderId="26" xfId="11" applyNumberFormat="1" applyFill="1" applyBorder="1" applyAlignment="1">
      <alignment horizontal="center"/>
    </xf>
    <xf numFmtId="168" fontId="15" fillId="2" borderId="25" xfId="11" applyNumberFormat="1" applyFont="1" applyFill="1" applyBorder="1" applyAlignment="1">
      <alignment horizontal="center"/>
    </xf>
    <xf numFmtId="168" fontId="15" fillId="2" borderId="23" xfId="11" applyNumberFormat="1" applyFont="1" applyFill="1" applyBorder="1" applyAlignment="1">
      <alignment horizontal="center"/>
    </xf>
    <xf numFmtId="0" fontId="28" fillId="14" borderId="37" xfId="0" applyFont="1" applyFill="1" applyBorder="1" applyAlignment="1">
      <alignment horizontal="center" vertical="center"/>
    </xf>
    <xf numFmtId="0" fontId="28" fillId="14" borderId="38" xfId="0" applyFont="1" applyFill="1" applyBorder="1" applyAlignment="1">
      <alignment horizontal="center" vertical="center"/>
    </xf>
    <xf numFmtId="0" fontId="28" fillId="14" borderId="39" xfId="0" applyFont="1" applyFill="1" applyBorder="1" applyAlignment="1">
      <alignment horizontal="center" vertical="center"/>
    </xf>
    <xf numFmtId="0" fontId="28" fillId="13" borderId="37" xfId="0" applyFont="1" applyFill="1" applyBorder="1" applyAlignment="1">
      <alignment horizontal="center" vertical="center"/>
    </xf>
    <xf numFmtId="0" fontId="28" fillId="13" borderId="38" xfId="0" applyFont="1" applyFill="1" applyBorder="1" applyAlignment="1">
      <alignment horizontal="center" vertical="center"/>
    </xf>
    <xf numFmtId="0" fontId="28" fillId="13" borderId="39" xfId="0" applyFont="1" applyFill="1" applyBorder="1" applyAlignment="1">
      <alignment horizontal="center" vertical="center"/>
    </xf>
    <xf numFmtId="0" fontId="6" fillId="0" borderId="11" xfId="2" applyBorder="1" applyAlignment="1">
      <alignment horizontal="center"/>
    </xf>
    <xf numFmtId="0" fontId="33" fillId="14" borderId="37" xfId="2" applyFont="1" applyFill="1" applyBorder="1" applyAlignment="1">
      <alignment horizontal="center" vertical="center"/>
    </xf>
    <xf numFmtId="0" fontId="33" fillId="14" borderId="39" xfId="2" applyFont="1" applyFill="1" applyBorder="1" applyAlignment="1">
      <alignment horizontal="center" vertical="center"/>
    </xf>
    <xf numFmtId="0" fontId="10" fillId="2" borderId="0" xfId="11" applyFont="1" applyFill="1" applyAlignment="1">
      <alignment horizontal="left"/>
    </xf>
    <xf numFmtId="0" fontId="13" fillId="2" borderId="19" xfId="11" applyFont="1" applyFill="1" applyBorder="1" applyAlignment="1">
      <alignment horizontal="center" vertical="center" wrapText="1"/>
    </xf>
    <xf numFmtId="0" fontId="13" fillId="2" borderId="21" xfId="11" applyFont="1" applyFill="1" applyBorder="1" applyAlignment="1">
      <alignment horizontal="center" vertical="center" wrapText="1"/>
    </xf>
    <xf numFmtId="0" fontId="12" fillId="2" borderId="0" xfId="11" applyFont="1" applyFill="1" applyAlignment="1">
      <alignment horizontal="center"/>
    </xf>
    <xf numFmtId="0" fontId="13" fillId="2" borderId="20" xfId="11" applyFont="1" applyFill="1" applyBorder="1" applyAlignment="1">
      <alignment horizontal="left" vertical="center"/>
    </xf>
    <xf numFmtId="0" fontId="13" fillId="2" borderId="21" xfId="11" applyFont="1" applyFill="1" applyBorder="1" applyAlignment="1">
      <alignment horizontal="left" vertical="center"/>
    </xf>
    <xf numFmtId="8" fontId="13" fillId="0" borderId="34" xfId="0" applyNumberFormat="1" applyFont="1" applyBorder="1" applyAlignment="1">
      <alignment horizontal="right"/>
    </xf>
    <xf numFmtId="166" fontId="10" fillId="0" borderId="34" xfId="0" applyNumberFormat="1" applyFont="1" applyBorder="1" applyAlignment="1">
      <alignment horizontal="right"/>
    </xf>
    <xf numFmtId="166" fontId="10" fillId="0" borderId="9" xfId="0" applyNumberFormat="1" applyFont="1" applyBorder="1"/>
  </cellXfs>
  <cellStyles count="13">
    <cellStyle name="Euro" xfId="1" xr:uid="{00000000-0005-0000-0000-000000000000}"/>
    <cellStyle name="Moeda" xfId="5" builtinId="4"/>
    <cellStyle name="Moeda 2" xfId="8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6" xfId="9" xr:uid="{00000000-0005-0000-0000-000008000000}"/>
    <cellStyle name="Normal 7" xfId="11" xr:uid="{CEB6D1E2-CAEC-49B1-8DD3-3897090FAE0E}"/>
    <cellStyle name="Percentagem 2" xfId="4" xr:uid="{00000000-0005-0000-0000-000009000000}"/>
    <cellStyle name="Percentagem 3" xfId="12" xr:uid="{92CD6A55-EA1A-47CB-A486-9172DCF99BAB}"/>
    <cellStyle name="Vírgula" xfId="10" builtinId="3"/>
  </cellStyles>
  <dxfs count="0"/>
  <tableStyles count="0" defaultTableStyle="TableStyleMedium2" defaultPivotStyle="PivotStyleLight16"/>
  <colors>
    <mruColors>
      <color rgb="FF7B7B7B"/>
      <color rgb="FF4472C4"/>
      <color rgb="FFFFD966"/>
      <color rgb="FFEF863F"/>
      <color rgb="FFF4B084"/>
      <color rgb="FF548235"/>
      <color rgb="FFFF0066"/>
      <color rgb="FF5B9BD5"/>
      <color rgb="FFFFC000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%23adjass\IRS\IRS%20-%20reforma%202025\Tabelas%20de%20Reten&#231;&#227;o%20na%20Fonte\Continente\Proposta%20Tabelas%20Reten&#231;&#227;o%20na%20Fonte_agosto25.xlsx" TargetMode="External"/><Relationship Id="rId1" Type="http://schemas.openxmlformats.org/officeDocument/2006/relationships/externalLinkPath" Target="https://cegergov-my.sharepoint.com/personal/marta_carmo_mf_gov_pt/Documents/Documentos/IRS%202025/Taxas%202025/Proposta%20Tabelas%20Reten&#231;&#227;o%20na%20Fonte_agosto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p20117\AppData\Local\Microsoft\Windows\INetCache\Content.Outlook\6929ZC2G\IRS_TabelasReten&#231;&#227;o_2023_Continente%20(0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paulo.nuncio/AppData/Local/Microsoft/Windows/Temporary%20Internet%20Files/Content.Outlook/XEV4A431/Modelo%20TRF%202013_v14.1.2013_vf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_me"/>
      <sheetName val="OutputS1&gt;&gt;"/>
      <sheetName val="Output_CatA"/>
      <sheetName val="Output_CatH"/>
      <sheetName val="Output_Impactos"/>
      <sheetName val="Regressividade"/>
      <sheetName val="Inputs&amp;Engine&gt;&gt;"/>
      <sheetName val="Inputs"/>
      <sheetName val="InputsPens"/>
      <sheetName val="Engine"/>
      <sheetName val="EnginePens"/>
      <sheetName val="EngineTabelas&gt;&gt;"/>
      <sheetName val="N_casado s dep ou Casado c. d &gt;"/>
      <sheetName val="Anual"/>
      <sheetName val="Mensal"/>
      <sheetName val="Não casado c. dep"/>
      <sheetName val="Anual (2)"/>
      <sheetName val="Mensal (2)"/>
      <sheetName val="Casado unico titular"/>
      <sheetName val="Anual (3)"/>
      <sheetName val="Mensal (3)"/>
      <sheetName val="2tit 1 filho&gt;&gt;"/>
      <sheetName val="Anual (4'')"/>
      <sheetName val="Mensal (4'')"/>
      <sheetName val="Não casado 2 filhos&gt;&gt;"/>
      <sheetName val="Anual (5')"/>
      <sheetName val="Mensal (5')"/>
      <sheetName val="2tit 2 filhos&gt;&gt;"/>
      <sheetName val="Anual (6')"/>
      <sheetName val="Mensal (6')"/>
      <sheetName val="1tit 1 filho&gt;&gt;"/>
      <sheetName val="Anual (7')"/>
      <sheetName val="Mensal (7')"/>
      <sheetName val="N casado + cas s. dep _ D&gt;&gt;"/>
      <sheetName val="Anual (4)"/>
      <sheetName val="Mensal (4)"/>
      <sheetName val="Def. n_c dep.&gt;&gt;"/>
      <sheetName val="Anual (5)"/>
      <sheetName val="Mensal (5)"/>
      <sheetName val="Def. 2tit c dep.&gt;&gt;"/>
      <sheetName val="Anual (6)"/>
      <sheetName val="Mensal (6)"/>
      <sheetName val="Def. 1tit  c dep&gt;&gt; "/>
      <sheetName val="Anual (7)"/>
      <sheetName val="Mensal (7)"/>
      <sheetName val="Pensionistas &gt;&gt;"/>
      <sheetName val="Pens n casado ou 2 tit"/>
      <sheetName val="Anual (8)"/>
      <sheetName val="Mensal (8)"/>
      <sheetName val="Pens 1tit&gt;&gt;"/>
      <sheetName val="Anual (9)"/>
      <sheetName val="Mensal (9)"/>
      <sheetName val="Pens n casad ou 2 tit_ D&gt;&gt;"/>
      <sheetName val="Anual (10)"/>
      <sheetName val="Mensal (10)"/>
      <sheetName val="Pens 1tit_D&gt;&gt;"/>
      <sheetName val="Anual (11)"/>
      <sheetName val="Mensal (11)"/>
    </sheetNames>
    <sheetDataSet>
      <sheetData sheetId="0"/>
      <sheetData sheetId="1"/>
      <sheetData sheetId="2">
        <row r="20">
          <cell r="P20" t="str">
            <v>R = Remuneração mensal.</v>
          </cell>
        </row>
      </sheetData>
      <sheetData sheetId="3"/>
      <sheetData sheetId="4"/>
      <sheetData sheetId="5"/>
      <sheetData sheetId="6"/>
      <sheetData sheetId="7">
        <row r="21">
          <cell r="D21">
            <v>4462.1499999999996</v>
          </cell>
        </row>
        <row r="24">
          <cell r="D24">
            <v>250</v>
          </cell>
        </row>
        <row r="29">
          <cell r="D29">
            <v>12180</v>
          </cell>
        </row>
        <row r="31">
          <cell r="D31">
            <v>2.6</v>
          </cell>
        </row>
        <row r="33">
          <cell r="D33">
            <v>5717.85</v>
          </cell>
        </row>
        <row r="39">
          <cell r="D39">
            <v>-120</v>
          </cell>
        </row>
        <row r="40">
          <cell r="D4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5">
          <cell r="AD5" t="str">
            <v>Até</v>
          </cell>
        </row>
      </sheetData>
      <sheetData sheetId="15"/>
      <sheetData sheetId="16"/>
      <sheetData sheetId="17">
        <row r="5">
          <cell r="AC5" t="str">
            <v>Até</v>
          </cell>
        </row>
      </sheetData>
      <sheetData sheetId="18"/>
      <sheetData sheetId="19"/>
      <sheetData sheetId="20">
        <row r="5">
          <cell r="AC5" t="str">
            <v>Até</v>
          </cell>
        </row>
      </sheetData>
      <sheetData sheetId="21"/>
      <sheetData sheetId="22"/>
      <sheetData sheetId="23">
        <row r="5">
          <cell r="AC5" t="str">
            <v>Até</v>
          </cell>
        </row>
      </sheetData>
      <sheetData sheetId="24"/>
      <sheetData sheetId="25"/>
      <sheetData sheetId="26">
        <row r="5">
          <cell r="AD5">
            <v>870</v>
          </cell>
        </row>
      </sheetData>
      <sheetData sheetId="27"/>
      <sheetData sheetId="28"/>
      <sheetData sheetId="29">
        <row r="5">
          <cell r="AC5" t="str">
            <v>Até</v>
          </cell>
        </row>
      </sheetData>
      <sheetData sheetId="30"/>
      <sheetData sheetId="31"/>
      <sheetData sheetId="32">
        <row r="5">
          <cell r="AC5" t="str">
            <v>Até</v>
          </cell>
        </row>
      </sheetData>
      <sheetData sheetId="33"/>
      <sheetData sheetId="34"/>
      <sheetData sheetId="35">
        <row r="9">
          <cell r="AC9" t="str">
            <v>Até</v>
          </cell>
        </row>
      </sheetData>
      <sheetData sheetId="36"/>
      <sheetData sheetId="37"/>
      <sheetData sheetId="38">
        <row r="5">
          <cell r="AF5">
            <v>0</v>
          </cell>
        </row>
      </sheetData>
      <sheetData sheetId="39"/>
      <sheetData sheetId="40"/>
      <sheetData sheetId="41">
        <row r="9">
          <cell r="AC9" t="str">
            <v>Até</v>
          </cell>
        </row>
      </sheetData>
      <sheetData sheetId="42"/>
      <sheetData sheetId="43"/>
      <sheetData sheetId="44">
        <row r="9">
          <cell r="AC9" t="str">
            <v>Até</v>
          </cell>
        </row>
      </sheetData>
      <sheetData sheetId="45"/>
      <sheetData sheetId="46"/>
      <sheetData sheetId="47"/>
      <sheetData sheetId="48">
        <row r="5">
          <cell r="AC5" t="str">
            <v>Até</v>
          </cell>
        </row>
      </sheetData>
      <sheetData sheetId="49"/>
      <sheetData sheetId="50"/>
      <sheetData sheetId="51">
        <row r="5">
          <cell r="AC5" t="str">
            <v>Até</v>
          </cell>
        </row>
      </sheetData>
      <sheetData sheetId="52"/>
      <sheetData sheetId="53"/>
      <sheetData sheetId="54">
        <row r="5">
          <cell r="AC5" t="str">
            <v>Até</v>
          </cell>
        </row>
      </sheetData>
      <sheetData sheetId="55"/>
      <sheetData sheetId="56"/>
      <sheetData sheetId="57">
        <row r="12">
          <cell r="AC12" t="str">
            <v>Até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_me"/>
      <sheetName val="OutputS1&gt;&gt;"/>
      <sheetName val="Trabalho_Dependente"/>
      <sheetName val="Pensões"/>
      <sheetName val="OutputS2&gt;&gt;"/>
      <sheetName val="Output_CatA"/>
      <sheetName val="Output_CatH"/>
      <sheetName val="Output_Impactos"/>
      <sheetName val="CompararLim&gt;&gt;"/>
      <sheetName val="CatA"/>
      <sheetName val="CatH"/>
      <sheetName val="CompararMeio&gt;&gt;"/>
      <sheetName val="CatA (3)"/>
      <sheetName val="CatH (3)"/>
      <sheetName val="CompararLim+1&gt;&gt;"/>
      <sheetName val="CatA (2)"/>
      <sheetName val="CatH (2)"/>
      <sheetName val="EngineS1&gt;&gt;"/>
      <sheetName val="Cat_A_fim"/>
      <sheetName val="CatH_fim"/>
      <sheetName val="Cat_A_meio"/>
      <sheetName val="CatH_meio"/>
      <sheetName val="H_atual"/>
      <sheetName val="A_atual"/>
      <sheetName val="Inputs&amp;Engine&gt;&gt;"/>
      <sheetName val="Inputs"/>
      <sheetName val="InputsPens"/>
      <sheetName val="Engine"/>
      <sheetName val="EnginePens"/>
      <sheetName val="EngineTabelas&gt;&gt;"/>
      <sheetName val="Não casado ou2tit sem filhos&gt;&gt;"/>
      <sheetName val="Anual"/>
      <sheetName val="Mensal"/>
      <sheetName val="1tit sem filho&gt;&gt;"/>
      <sheetName val="Anual (2)"/>
      <sheetName val="Mensal (2)"/>
      <sheetName val="Não casado 1 filho&gt;&gt;"/>
      <sheetName val="Anual (3)"/>
      <sheetName val="Mensal (3)"/>
      <sheetName val="2tit 1 filho&gt;&gt;"/>
      <sheetName val="Anual (4)"/>
      <sheetName val="Mensal (4)"/>
      <sheetName val="Não casado 2 filhos&gt;&gt;"/>
      <sheetName val="Anual (5)"/>
      <sheetName val="Mensal (5)"/>
      <sheetName val="2tit 2 filhos&gt;&gt;"/>
      <sheetName val="Anual (6)"/>
      <sheetName val="Mensal (6)"/>
      <sheetName val="1tit 1 filho&gt;&gt;"/>
      <sheetName val="Anual (7)"/>
      <sheetName val="Mensal (7)"/>
      <sheetName val="1tit 2 filhos&gt;&gt;"/>
      <sheetName val="Anual (8)"/>
      <sheetName val="Mensal (8)"/>
      <sheetName val="Def. n_c ou 2t sem filho&gt;&gt;"/>
      <sheetName val="Anual (9)"/>
      <sheetName val="Mensal (9)"/>
      <sheetName val="Def. n_c 1 filho&gt;&gt;"/>
      <sheetName val="Anual (10)"/>
      <sheetName val="Mensal (10)"/>
      <sheetName val="Def. 2tit 1 filho&gt;&gt;"/>
      <sheetName val="Anual (11)"/>
      <sheetName val="Mensal (11)"/>
      <sheetName val="Def. 1tit s_filho&gt;&gt;"/>
      <sheetName val="Anual (12)"/>
      <sheetName val="Mensal (12)"/>
      <sheetName val="Def. 1tit 1 filho&gt;&gt;"/>
      <sheetName val="Anual (13)"/>
      <sheetName val="Mensal (13)"/>
      <sheetName val="Pensionistas&gt;&gt;"/>
      <sheetName val="Anual (14)"/>
      <sheetName val="Mensal (14)"/>
      <sheetName val="Pens 1tit&gt;&gt;"/>
      <sheetName val="Anual (15)"/>
      <sheetName val="Mensal (15)"/>
      <sheetName val="Pens def&gt;&gt;"/>
      <sheetName val="Anual (16)"/>
      <sheetName val="Mensal (16)"/>
      <sheetName val="Pens def 1tit&gt;&gt;"/>
      <sheetName val="Anual (17)"/>
      <sheetName val="Mensal (17)"/>
      <sheetName val="Pens def FA&gt;&gt;"/>
      <sheetName val="Anual (18)"/>
      <sheetName val="Mensal (18)"/>
      <sheetName val="Pens def 1tit FA&gt;&gt;"/>
      <sheetName val="Anual (19)"/>
      <sheetName val="Mensal (19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9">
          <cell r="D19">
            <v>4104</v>
          </cell>
        </row>
        <row r="21">
          <cell r="D21">
            <v>250</v>
          </cell>
        </row>
        <row r="26">
          <cell r="D26">
            <v>10668</v>
          </cell>
        </row>
        <row r="28">
          <cell r="D28">
            <v>2.2999999999999998</v>
          </cell>
        </row>
        <row r="30">
          <cell r="D30">
            <v>4840</v>
          </cell>
        </row>
        <row r="36">
          <cell r="D36">
            <v>-120</v>
          </cell>
        </row>
        <row r="37">
          <cell r="D37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/>
      <sheetData sheetId="66" refreshError="1"/>
      <sheetData sheetId="67" refreshError="1"/>
      <sheetData sheetId="68"/>
      <sheetData sheetId="69" refreshError="1"/>
      <sheetData sheetId="70" refreshError="1"/>
      <sheetData sheetId="71"/>
      <sheetData sheetId="72" refreshError="1"/>
      <sheetData sheetId="73" refreshError="1"/>
      <sheetData sheetId="74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 refreshError="1"/>
      <sheetData sheetId="85" refreshError="1"/>
      <sheetData sheetId="8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Decisão"/>
      <sheetName val="Hipóteses OE2013"/>
      <sheetName val="Medidas OE2013"/>
      <sheetName val="Cenário Base"/>
      <sheetName val="Cenários RF 2013"/>
      <sheetName val="Cenário NM - Receita 2013"/>
      <sheetName val="Rendimento - Categoria A 2013"/>
      <sheetName val="Rendimento - Categoria H 2013"/>
      <sheetName val="Cenário NM - Categoria A 2013"/>
      <sheetName val="Cenário B2 - Categoria H 2013"/>
      <sheetName val="Cenário NM - Categoria H 2013"/>
      <sheetName val="Tabelas RF 2012"/>
      <sheetName val="Tabelas Cen. NM RF 2013"/>
      <sheetName val="A (priv) - Solteiro 0 filhos"/>
      <sheetName val="A (priv) - Casado 1 filho"/>
      <sheetName val="A (pub) - Solteiro 0 filhos"/>
      <sheetName val="A (pub) - Casado 1 filho"/>
      <sheetName val="H - Solteiro_Casado"/>
      <sheetName val="Privados Exemplos - RF"/>
      <sheetName val="Privados Exemplos - Liq"/>
      <sheetName val="FP Exemplos"/>
      <sheetName val="B2 - trabalho dependente (2013)"/>
      <sheetName val="B2 - pensões (2013)"/>
      <sheetName val="Pensões Exemplos"/>
      <sheetName val="trabalho dependente (2012)"/>
      <sheetName val="trabalho dependente FP (2012)"/>
      <sheetName val="pensões (2012)"/>
      <sheetName val="trabalho dependente (2013)"/>
      <sheetName val="trabalho dependente FP (2013)"/>
      <sheetName val="pensões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6"/>
  <sheetViews>
    <sheetView tabSelected="1" zoomScaleNormal="100" workbookViewId="0">
      <selection activeCell="D6" sqref="D6"/>
    </sheetView>
  </sheetViews>
  <sheetFormatPr defaultColWidth="8.77734375" defaultRowHeight="14.4" x14ac:dyDescent="0.3"/>
  <cols>
    <col min="1" max="1" width="2.21875" style="22" customWidth="1"/>
    <col min="2" max="2" width="62.21875" style="22" customWidth="1"/>
    <col min="3" max="3" width="13.44140625" style="22" customWidth="1"/>
    <col min="4" max="6" width="12.77734375" style="22" customWidth="1"/>
    <col min="7" max="7" width="5" style="22" customWidth="1"/>
    <col min="8" max="8" width="6.33203125" style="41" customWidth="1"/>
    <col min="9" max="9" width="10.5546875" style="22" hidden="1" customWidth="1"/>
    <col min="10" max="10" width="7.33203125" style="22" customWidth="1"/>
    <col min="11" max="12" width="8.77734375" style="22" hidden="1" customWidth="1"/>
    <col min="13" max="13" width="51.21875" style="22" hidden="1" customWidth="1"/>
    <col min="14" max="14" width="29" style="22" hidden="1" customWidth="1"/>
    <col min="15" max="15" width="6.6640625" style="22" customWidth="1"/>
    <col min="16" max="16384" width="8.77734375" style="22"/>
  </cols>
  <sheetData>
    <row r="1" spans="2:13" ht="16.95" customHeight="1" thickBot="1" x14ac:dyDescent="0.35">
      <c r="D1" s="193"/>
      <c r="E1" s="193"/>
      <c r="F1" s="193"/>
    </row>
    <row r="2" spans="2:13" s="23" customFormat="1" ht="23.55" customHeight="1" thickBot="1" x14ac:dyDescent="0.3">
      <c r="B2" s="283" t="s">
        <v>59</v>
      </c>
      <c r="C2" s="284"/>
      <c r="D2" s="284"/>
      <c r="E2" s="284"/>
      <c r="F2" s="285"/>
      <c r="H2" s="182"/>
    </row>
    <row r="3" spans="2:13" ht="15" thickBot="1" x14ac:dyDescent="0.35">
      <c r="B3" s="24" t="s">
        <v>65</v>
      </c>
      <c r="C3" s="190">
        <f>C5/30*30</f>
        <v>1000.0000000000001</v>
      </c>
      <c r="D3" s="190">
        <f>D5/30*30</f>
        <v>1000.0000000000001</v>
      </c>
      <c r="E3" s="190">
        <f>E5/30*30</f>
        <v>1000.0000000000001</v>
      </c>
      <c r="F3" s="191">
        <f>F5/30*30</f>
        <v>1000.0000000000001</v>
      </c>
      <c r="G3" s="18" t="s">
        <v>62</v>
      </c>
    </row>
    <row r="4" spans="2:13" x14ac:dyDescent="0.3">
      <c r="B4" s="83" t="s">
        <v>55</v>
      </c>
      <c r="C4" s="86" t="s">
        <v>5</v>
      </c>
      <c r="D4" s="72" t="s">
        <v>6</v>
      </c>
      <c r="E4" s="66" t="s">
        <v>5</v>
      </c>
      <c r="F4" s="67" t="s">
        <v>6</v>
      </c>
    </row>
    <row r="5" spans="2:13" x14ac:dyDescent="0.3">
      <c r="B5" s="84" t="s">
        <v>61</v>
      </c>
      <c r="C5" s="27">
        <v>1000</v>
      </c>
      <c r="D5" s="194">
        <v>1000</v>
      </c>
      <c r="E5" s="27">
        <v>1000</v>
      </c>
      <c r="F5" s="196">
        <v>1000</v>
      </c>
    </row>
    <row r="6" spans="2:13" x14ac:dyDescent="0.3">
      <c r="B6" s="84" t="s">
        <v>122</v>
      </c>
      <c r="C6" s="87">
        <f>6.15*22</f>
        <v>135.30000000000001</v>
      </c>
      <c r="D6" s="29">
        <f>6.15*22</f>
        <v>135.30000000000001</v>
      </c>
      <c r="E6" s="129">
        <v>0</v>
      </c>
      <c r="F6" s="30">
        <v>0</v>
      </c>
      <c r="H6" s="49"/>
    </row>
    <row r="7" spans="2:13" x14ac:dyDescent="0.3">
      <c r="B7" s="84" t="s">
        <v>25</v>
      </c>
      <c r="C7" s="33">
        <f>C5*23.75%</f>
        <v>237.5</v>
      </c>
      <c r="D7" s="195">
        <f>D5*22.3%</f>
        <v>223</v>
      </c>
      <c r="E7" s="33">
        <f>E5*23.75%</f>
        <v>237.5</v>
      </c>
      <c r="F7" s="197">
        <f>F5*22.3%</f>
        <v>223</v>
      </c>
      <c r="H7" s="185"/>
    </row>
    <row r="8" spans="2:13" ht="15" thickBot="1" x14ac:dyDescent="0.35">
      <c r="B8" s="85" t="s">
        <v>27</v>
      </c>
      <c r="C8" s="69">
        <f>C5+C6+C7</f>
        <v>1372.8</v>
      </c>
      <c r="D8" s="73">
        <f>D5+D6+D7</f>
        <v>1358.3</v>
      </c>
      <c r="E8" s="69">
        <f>E5+E6+E7</f>
        <v>1237.5</v>
      </c>
      <c r="F8" s="74">
        <f>F5+F6+F7</f>
        <v>1223</v>
      </c>
      <c r="H8" s="185"/>
    </row>
    <row r="9" spans="2:13" ht="15" thickBot="1" x14ac:dyDescent="0.35">
      <c r="B9" s="35"/>
      <c r="C9" s="36"/>
      <c r="D9" s="36"/>
      <c r="E9" s="36"/>
      <c r="F9" s="37"/>
      <c r="H9" s="185"/>
    </row>
    <row r="10" spans="2:13" x14ac:dyDescent="0.3">
      <c r="B10" s="88" t="s">
        <v>0</v>
      </c>
      <c r="C10" s="86"/>
      <c r="D10" s="72"/>
      <c r="E10" s="188"/>
      <c r="F10" s="67"/>
      <c r="H10" s="185"/>
    </row>
    <row r="11" spans="2:13" x14ac:dyDescent="0.3">
      <c r="B11" s="84" t="s">
        <v>14</v>
      </c>
      <c r="C11" s="43">
        <f>C3/22*2*(30/30)</f>
        <v>90.909090909090921</v>
      </c>
      <c r="D11" s="43">
        <f>D3/22*2*(30/30)</f>
        <v>90.909090909090921</v>
      </c>
      <c r="E11" s="189">
        <v>0</v>
      </c>
      <c r="F11" s="40">
        <v>0</v>
      </c>
      <c r="G11" s="41" t="s">
        <v>10</v>
      </c>
      <c r="H11" s="186"/>
    </row>
    <row r="12" spans="2:13" x14ac:dyDescent="0.3">
      <c r="B12" s="84" t="s">
        <v>15</v>
      </c>
      <c r="C12" s="43">
        <f>C3/22*2*(30/30)</f>
        <v>90.909090909090921</v>
      </c>
      <c r="D12" s="43">
        <f>D3/22*2*(30/30)</f>
        <v>90.909090909090921</v>
      </c>
      <c r="E12" s="48">
        <f>E3/22*2*(30/30)</f>
        <v>90.909090909090921</v>
      </c>
      <c r="F12" s="192">
        <f>F3/22*2*(30/30)</f>
        <v>90.909090909090921</v>
      </c>
      <c r="G12" s="22" t="s">
        <v>11</v>
      </c>
      <c r="H12" s="185"/>
    </row>
    <row r="13" spans="2:13" x14ac:dyDescent="0.3">
      <c r="B13" s="84" t="s">
        <v>3</v>
      </c>
      <c r="C13" s="39">
        <f>C3/12*(30/30)</f>
        <v>83.333333333333343</v>
      </c>
      <c r="D13" s="39">
        <f>D3/12*(30/30)</f>
        <v>83.333333333333343</v>
      </c>
      <c r="E13" s="189">
        <f>E3/12*(30/30)</f>
        <v>83.333333333333343</v>
      </c>
      <c r="F13" s="123">
        <f>F3/12*(30/30)</f>
        <v>83.333333333333343</v>
      </c>
      <c r="G13" s="22" t="s">
        <v>12</v>
      </c>
      <c r="H13" s="185"/>
    </row>
    <row r="14" spans="2:13" x14ac:dyDescent="0.3">
      <c r="B14" s="84" t="s">
        <v>26</v>
      </c>
      <c r="C14" s="43">
        <f>C3/30*24/12*(30/30)</f>
        <v>66.666666666666671</v>
      </c>
      <c r="D14" s="42">
        <f>D3/30*24/12*(30/30)</f>
        <v>66.666666666666671</v>
      </c>
      <c r="E14" s="43">
        <f>E3/30*24/12*(30/30)</f>
        <v>66.666666666666671</v>
      </c>
      <c r="F14" s="44">
        <f>F3/30*24/12*(30/30)</f>
        <v>66.666666666666671</v>
      </c>
      <c r="G14" s="41" t="s">
        <v>13</v>
      </c>
      <c r="H14" s="186"/>
      <c r="I14" s="31"/>
    </row>
    <row r="15" spans="2:13" x14ac:dyDescent="0.3">
      <c r="B15" s="84" t="s">
        <v>25</v>
      </c>
      <c r="C15" s="43">
        <f>(C11+C12+C13)*23.75%</f>
        <v>62.973484848484851</v>
      </c>
      <c r="D15" s="42">
        <f>(D11+D12+D13)*22.3%</f>
        <v>59.12878787878789</v>
      </c>
      <c r="E15" s="48">
        <f>(E11+E12+E13)*23.75%</f>
        <v>41.382575757575758</v>
      </c>
      <c r="F15" s="44">
        <f>(F11+F12+F13)*22.3%</f>
        <v>38.856060606060609</v>
      </c>
      <c r="G15" s="41"/>
      <c r="H15" s="187"/>
    </row>
    <row r="16" spans="2:13" ht="15" thickBot="1" x14ac:dyDescent="0.35">
      <c r="B16" s="89" t="s">
        <v>2</v>
      </c>
      <c r="C16" s="71">
        <f>SUM(C11:C15)</f>
        <v>394.79166666666674</v>
      </c>
      <c r="D16" s="75">
        <f>SUM(D11:D15)</f>
        <v>390.94696969696975</v>
      </c>
      <c r="E16" s="71">
        <f>SUM(E11:E15)</f>
        <v>282.29166666666669</v>
      </c>
      <c r="F16" s="76">
        <f>SUM(F11:F15)</f>
        <v>279.76515151515156</v>
      </c>
      <c r="G16" s="41"/>
      <c r="H16" s="185"/>
      <c r="J16" s="31"/>
      <c r="K16" s="31"/>
      <c r="L16" s="31"/>
      <c r="M16" s="31"/>
    </row>
    <row r="17" spans="2:9" ht="15.45" customHeight="1" thickBot="1" x14ac:dyDescent="0.35">
      <c r="B17" s="59"/>
      <c r="C17" s="50"/>
      <c r="D17" s="50"/>
      <c r="E17" s="50"/>
      <c r="F17" s="60"/>
      <c r="H17" s="185"/>
    </row>
    <row r="18" spans="2:9" x14ac:dyDescent="0.3">
      <c r="B18" s="90" t="s">
        <v>1</v>
      </c>
      <c r="C18" s="86"/>
      <c r="D18" s="72"/>
      <c r="E18" s="66"/>
      <c r="F18" s="67"/>
      <c r="G18" s="41"/>
      <c r="H18" s="185"/>
      <c r="I18" s="184"/>
    </row>
    <row r="19" spans="2:9" x14ac:dyDescent="0.3">
      <c r="B19" s="84" t="s">
        <v>8</v>
      </c>
      <c r="C19" s="39">
        <v>0</v>
      </c>
      <c r="D19" s="46">
        <v>0</v>
      </c>
      <c r="E19" s="39">
        <v>0</v>
      </c>
      <c r="F19" s="47">
        <v>0</v>
      </c>
      <c r="G19" s="22" t="s">
        <v>19</v>
      </c>
    </row>
    <row r="20" spans="2:9" x14ac:dyDescent="0.3">
      <c r="B20" s="84" t="s">
        <v>9</v>
      </c>
      <c r="C20" s="39">
        <v>0</v>
      </c>
      <c r="D20" s="46">
        <v>0</v>
      </c>
      <c r="E20" s="39">
        <v>0</v>
      </c>
      <c r="F20" s="47">
        <v>0</v>
      </c>
      <c r="G20" s="22" t="s">
        <v>19</v>
      </c>
    </row>
    <row r="21" spans="2:9" ht="15" thickBot="1" x14ac:dyDescent="0.35">
      <c r="B21" s="91" t="s">
        <v>2</v>
      </c>
      <c r="C21" s="71">
        <f>SUM(C18:C20)</f>
        <v>0</v>
      </c>
      <c r="D21" s="75">
        <f>SUM(D18:D20)</f>
        <v>0</v>
      </c>
      <c r="E21" s="71">
        <f>SUM(E18:E20)</f>
        <v>0</v>
      </c>
      <c r="F21" s="76">
        <f>SUM(F18:F20)</f>
        <v>0</v>
      </c>
    </row>
    <row r="22" spans="2:9" s="23" customFormat="1" ht="17.55" customHeight="1" thickBot="1" x14ac:dyDescent="0.3">
      <c r="B22" s="61" t="s">
        <v>32</v>
      </c>
      <c r="C22" s="62">
        <f>(C8+C16)+C21</f>
        <v>1767.5916666666667</v>
      </c>
      <c r="D22" s="77">
        <f>(D8+D16)+D21</f>
        <v>1749.2469696969697</v>
      </c>
      <c r="E22" s="63">
        <f>(E8+E16)+E21</f>
        <v>1519.7916666666667</v>
      </c>
      <c r="F22" s="78">
        <f>(F8+F16)+F21</f>
        <v>1502.7651515151515</v>
      </c>
      <c r="H22" s="182"/>
    </row>
    <row r="23" spans="2:9" ht="27" customHeight="1" thickBot="1" x14ac:dyDescent="0.35"/>
    <row r="24" spans="2:9" s="23" customFormat="1" ht="23.55" customHeight="1" thickBot="1" x14ac:dyDescent="0.3">
      <c r="B24" s="283" t="s">
        <v>60</v>
      </c>
      <c r="C24" s="284"/>
      <c r="D24" s="284"/>
      <c r="E24" s="284"/>
      <c r="F24" s="285"/>
      <c r="H24" s="182"/>
    </row>
    <row r="25" spans="2:9" s="23" customFormat="1" ht="18" customHeight="1" thickBot="1" x14ac:dyDescent="0.35">
      <c r="B25" s="61" t="s">
        <v>31</v>
      </c>
      <c r="C25" s="64">
        <f>(C8*2)+(C16*2)+C21</f>
        <v>3535.1833333333334</v>
      </c>
      <c r="D25" s="80">
        <f>(D8*2)+(D16*2)+D21</f>
        <v>3498.4939393939394</v>
      </c>
      <c r="E25" s="62">
        <f>(E8*2)+(E16*2)+E21</f>
        <v>3039.5833333333335</v>
      </c>
      <c r="F25" s="77">
        <f>(F8*2)+(F16*2)+F21</f>
        <v>3005.530303030303</v>
      </c>
      <c r="G25" s="41"/>
      <c r="H25" s="187"/>
    </row>
    <row r="26" spans="2:9" ht="29.55" customHeight="1" thickBot="1" x14ac:dyDescent="0.35">
      <c r="H26" s="185"/>
    </row>
    <row r="27" spans="2:9" s="23" customFormat="1" ht="24" customHeight="1" thickBot="1" x14ac:dyDescent="0.3">
      <c r="B27" s="283" t="s">
        <v>29</v>
      </c>
      <c r="C27" s="284"/>
      <c r="D27" s="284"/>
      <c r="E27" s="284"/>
      <c r="F27" s="285"/>
      <c r="H27" s="182"/>
    </row>
    <row r="28" spans="2:9" ht="14.55" customHeight="1" thickBot="1" x14ac:dyDescent="0.35">
      <c r="B28" s="52" t="s">
        <v>65</v>
      </c>
      <c r="C28" s="190">
        <f>C30/15*30</f>
        <v>2000.0000000000002</v>
      </c>
      <c r="D28" s="190">
        <f>D30/15*30</f>
        <v>2000.0000000000002</v>
      </c>
      <c r="E28" s="190">
        <f>E30/15*30</f>
        <v>2000.0000000000002</v>
      </c>
      <c r="F28" s="191">
        <f>F30/15*30</f>
        <v>2000.0000000000002</v>
      </c>
      <c r="G28" s="18" t="s">
        <v>62</v>
      </c>
    </row>
    <row r="29" spans="2:9" x14ac:dyDescent="0.3">
      <c r="B29" s="92" t="s">
        <v>55</v>
      </c>
      <c r="C29" s="66" t="s">
        <v>5</v>
      </c>
      <c r="D29" s="82" t="s">
        <v>6</v>
      </c>
      <c r="E29" s="65" t="s">
        <v>5</v>
      </c>
      <c r="F29" s="67" t="s">
        <v>6</v>
      </c>
    </row>
    <row r="30" spans="2:9" x14ac:dyDescent="0.3">
      <c r="B30" s="84" t="s">
        <v>61</v>
      </c>
      <c r="C30" s="27">
        <v>1000</v>
      </c>
      <c r="D30" s="28">
        <v>1000</v>
      </c>
      <c r="E30" s="26">
        <v>1000</v>
      </c>
      <c r="F30" s="28">
        <v>1000</v>
      </c>
    </row>
    <row r="31" spans="2:9" x14ac:dyDescent="0.3">
      <c r="B31" s="84" t="s">
        <v>122</v>
      </c>
      <c r="C31" s="87">
        <f>6.15*22</f>
        <v>135.30000000000001</v>
      </c>
      <c r="D31" s="29">
        <f>6.15*22</f>
        <v>135.30000000000001</v>
      </c>
      <c r="E31" s="129">
        <v>0</v>
      </c>
      <c r="F31" s="30">
        <v>0</v>
      </c>
    </row>
    <row r="32" spans="2:9" x14ac:dyDescent="0.3">
      <c r="B32" s="84" t="s">
        <v>25</v>
      </c>
      <c r="C32" s="33">
        <f>C30*23.75%</f>
        <v>237.5</v>
      </c>
      <c r="D32" s="34">
        <f>D30*22.3%</f>
        <v>223</v>
      </c>
      <c r="E32" s="32">
        <f>E30*23.75%</f>
        <v>237.5</v>
      </c>
      <c r="F32" s="34">
        <f>F30*22.3%</f>
        <v>223</v>
      </c>
    </row>
    <row r="33" spans="2:16" ht="15" thickBot="1" x14ac:dyDescent="0.35">
      <c r="B33" s="85" t="s">
        <v>27</v>
      </c>
      <c r="C33" s="69">
        <f>C30+C31+C32</f>
        <v>1372.8</v>
      </c>
      <c r="D33" s="74">
        <f>D30+D31+D32</f>
        <v>1358.3</v>
      </c>
      <c r="E33" s="68">
        <f>E30+E31+E32</f>
        <v>1237.5</v>
      </c>
      <c r="F33" s="74">
        <f>F30+F31+F32</f>
        <v>1223</v>
      </c>
      <c r="H33" s="183"/>
    </row>
    <row r="34" spans="2:16" ht="15" thickBot="1" x14ac:dyDescent="0.35">
      <c r="B34" s="35"/>
      <c r="C34" s="36"/>
      <c r="D34" s="102"/>
      <c r="E34" s="36"/>
      <c r="F34" s="37"/>
    </row>
    <row r="35" spans="2:16" x14ac:dyDescent="0.3">
      <c r="B35" s="88" t="s">
        <v>0</v>
      </c>
      <c r="C35" s="86"/>
      <c r="D35" s="72"/>
      <c r="E35" s="66"/>
      <c r="F35" s="67"/>
    </row>
    <row r="36" spans="2:16" x14ac:dyDescent="0.3">
      <c r="B36" s="84" t="s">
        <v>14</v>
      </c>
      <c r="C36" s="43">
        <v>0</v>
      </c>
      <c r="D36" s="42">
        <v>0</v>
      </c>
      <c r="E36" s="43">
        <v>0</v>
      </c>
      <c r="F36" s="44">
        <v>0</v>
      </c>
      <c r="G36" s="41" t="s">
        <v>10</v>
      </c>
      <c r="H36" s="49"/>
      <c r="N36" s="53" t="s">
        <v>24</v>
      </c>
      <c r="P36" s="36"/>
    </row>
    <row r="37" spans="2:16" x14ac:dyDescent="0.3">
      <c r="B37" s="84" t="s">
        <v>15</v>
      </c>
      <c r="C37" s="43">
        <v>0</v>
      </c>
      <c r="D37" s="42">
        <v>0</v>
      </c>
      <c r="E37" s="43">
        <v>0</v>
      </c>
      <c r="F37" s="44">
        <v>0</v>
      </c>
      <c r="G37" s="22" t="s">
        <v>11</v>
      </c>
    </row>
    <row r="38" spans="2:16" x14ac:dyDescent="0.3">
      <c r="B38" s="84" t="s">
        <v>3</v>
      </c>
      <c r="C38" s="39">
        <f>C28/12*(15/30)</f>
        <v>83.333333333333343</v>
      </c>
      <c r="D38" s="47">
        <f>D28/12*(15/30)</f>
        <v>83.333333333333343</v>
      </c>
      <c r="E38" s="45">
        <f>E28/12*(15/30)</f>
        <v>83.333333333333343</v>
      </c>
      <c r="F38" s="47">
        <f>F28/12*(15/30)</f>
        <v>83.333333333333343</v>
      </c>
      <c r="G38" s="22" t="s">
        <v>12</v>
      </c>
    </row>
    <row r="39" spans="2:16" x14ac:dyDescent="0.3">
      <c r="B39" s="84" t="s">
        <v>26</v>
      </c>
      <c r="C39" s="39">
        <f>(C28/30*24)/12*(15/30)</f>
        <v>66.666666666666671</v>
      </c>
      <c r="D39" s="47">
        <f>(D28/30*24)/12*(15/30)</f>
        <v>66.666666666666671</v>
      </c>
      <c r="E39" s="45">
        <f>(E28/30*24)/12*(15/30)</f>
        <v>66.666666666666671</v>
      </c>
      <c r="F39" s="47">
        <f>(F28/30*24)/12*(15/30)</f>
        <v>66.666666666666671</v>
      </c>
      <c r="G39" s="41" t="s">
        <v>13</v>
      </c>
      <c r="H39" s="49"/>
    </row>
    <row r="40" spans="2:16" x14ac:dyDescent="0.3">
      <c r="B40" s="84" t="s">
        <v>25</v>
      </c>
      <c r="C40" s="43">
        <f>(C36+C37+C38)*23.75%</f>
        <v>19.791666666666668</v>
      </c>
      <c r="D40" s="44">
        <f>(D36+D37+D38)*22.3%</f>
        <v>18.583333333333336</v>
      </c>
      <c r="E40" s="38">
        <f>(E36+E37+E38)*23.75%</f>
        <v>19.791666666666668</v>
      </c>
      <c r="F40" s="44">
        <f>(F36+F37+F38)*22.3%</f>
        <v>18.583333333333336</v>
      </c>
    </row>
    <row r="41" spans="2:16" ht="15" thickBot="1" x14ac:dyDescent="0.35">
      <c r="B41" s="89" t="s">
        <v>2</v>
      </c>
      <c r="C41" s="71">
        <f>SUM(C36:C40)</f>
        <v>169.79166666666666</v>
      </c>
      <c r="D41" s="76">
        <f>SUM(D36:D40)</f>
        <v>168.58333333333334</v>
      </c>
      <c r="E41" s="70">
        <f>SUM(E36:E40)</f>
        <v>169.79166666666666</v>
      </c>
      <c r="F41" s="76">
        <f>SUM(F36:F40)</f>
        <v>168.58333333333334</v>
      </c>
    </row>
    <row r="42" spans="2:16" ht="15" thickBot="1" x14ac:dyDescent="0.35">
      <c r="B42" s="35"/>
      <c r="C42" s="54"/>
      <c r="D42" s="103"/>
      <c r="E42" s="54"/>
      <c r="F42" s="55"/>
    </row>
    <row r="43" spans="2:16" x14ac:dyDescent="0.3">
      <c r="B43" s="90" t="s">
        <v>1</v>
      </c>
      <c r="C43" s="66"/>
      <c r="D43" s="67"/>
      <c r="E43" s="65"/>
      <c r="F43" s="67"/>
    </row>
    <row r="44" spans="2:16" x14ac:dyDescent="0.3">
      <c r="B44" s="84" t="s">
        <v>28</v>
      </c>
      <c r="C44" s="39">
        <v>0</v>
      </c>
      <c r="D44" s="47">
        <v>0</v>
      </c>
      <c r="E44" s="45">
        <v>0</v>
      </c>
      <c r="F44" s="47">
        <v>0</v>
      </c>
      <c r="G44" s="22" t="s">
        <v>19</v>
      </c>
    </row>
    <row r="45" spans="2:16" x14ac:dyDescent="0.3">
      <c r="B45" s="84" t="s">
        <v>9</v>
      </c>
      <c r="C45" s="39">
        <v>0</v>
      </c>
      <c r="D45" s="47">
        <v>0</v>
      </c>
      <c r="E45" s="45">
        <v>0</v>
      </c>
      <c r="F45" s="47">
        <v>0</v>
      </c>
      <c r="G45" s="22" t="s">
        <v>19</v>
      </c>
    </row>
    <row r="46" spans="2:16" ht="15" thickBot="1" x14ac:dyDescent="0.35">
      <c r="B46" s="91" t="s">
        <v>2</v>
      </c>
      <c r="C46" s="71">
        <f>SUM(C43:C45)</f>
        <v>0</v>
      </c>
      <c r="D46" s="75">
        <f>SUM(D43:D45)</f>
        <v>0</v>
      </c>
      <c r="E46" s="71">
        <f>SUM(E43:E45)</f>
        <v>0</v>
      </c>
      <c r="F46" s="76">
        <f>SUM(F43:F45)</f>
        <v>0</v>
      </c>
    </row>
    <row r="47" spans="2:16" s="23" customFormat="1" ht="17.55" customHeight="1" thickBot="1" x14ac:dyDescent="0.3">
      <c r="B47" s="79" t="s">
        <v>30</v>
      </c>
      <c r="C47" s="62">
        <f>C33+C41+C46</f>
        <v>1542.5916666666667</v>
      </c>
      <c r="D47" s="81">
        <f>D33+D41+D46</f>
        <v>1526.8833333333332</v>
      </c>
      <c r="E47" s="62">
        <f>E33+E41+E46</f>
        <v>1407.2916666666667</v>
      </c>
      <c r="F47" s="81">
        <f>F33+F41+F46</f>
        <v>1391.5833333333333</v>
      </c>
      <c r="H47" s="182"/>
    </row>
    <row r="49" spans="2:5" x14ac:dyDescent="0.3">
      <c r="B49" s="22" t="s">
        <v>43</v>
      </c>
    </row>
    <row r="50" spans="2:5" x14ac:dyDescent="0.3">
      <c r="B50" s="22" t="s">
        <v>44</v>
      </c>
    </row>
    <row r="51" spans="2:5" x14ac:dyDescent="0.3">
      <c r="B51" s="22" t="s">
        <v>45</v>
      </c>
    </row>
    <row r="52" spans="2:5" x14ac:dyDescent="0.3">
      <c r="B52" s="22" t="s">
        <v>46</v>
      </c>
    </row>
    <row r="53" spans="2:5" x14ac:dyDescent="0.3">
      <c r="B53" s="22" t="s">
        <v>78</v>
      </c>
    </row>
    <row r="54" spans="2:5" x14ac:dyDescent="0.3">
      <c r="B54" s="56" t="s">
        <v>75</v>
      </c>
      <c r="C54" s="57"/>
      <c r="D54" s="57"/>
      <c r="E54" s="57"/>
    </row>
    <row r="55" spans="2:5" x14ac:dyDescent="0.3">
      <c r="B55" s="56" t="s">
        <v>66</v>
      </c>
      <c r="C55" s="57"/>
      <c r="D55" s="57"/>
      <c r="E55" s="57"/>
    </row>
    <row r="56" spans="2:5" x14ac:dyDescent="0.3">
      <c r="B56" s="58" t="s">
        <v>123</v>
      </c>
    </row>
  </sheetData>
  <mergeCells count="3">
    <mergeCell ref="B2:F2"/>
    <mergeCell ref="B24:F24"/>
    <mergeCell ref="B27:F27"/>
  </mergeCells>
  <phoneticPr fontId="7" type="noConversion"/>
  <pageMargins left="0.75" right="0.75" top="1" bottom="1" header="0" footer="0"/>
  <pageSetup paperSize="9" scale="61" orientation="portrait" r:id="rId1"/>
  <headerFooter alignWithMargins="0"/>
  <ignoredErrors>
    <ignoredError sqref="D7:E7 D15:E15 D32:E32 D40:E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1"/>
  <sheetViews>
    <sheetView topLeftCell="A26" zoomScaleNormal="100" workbookViewId="0">
      <selection activeCell="B52" sqref="B52"/>
    </sheetView>
  </sheetViews>
  <sheetFormatPr defaultColWidth="8.77734375" defaultRowHeight="13.8" x14ac:dyDescent="0.3"/>
  <cols>
    <col min="1" max="1" width="2.5546875" style="16" customWidth="1"/>
    <col min="2" max="2" width="64.44140625" style="16" customWidth="1"/>
    <col min="3" max="3" width="16.6640625" style="16" customWidth="1"/>
    <col min="4" max="4" width="16.21875" style="16" customWidth="1"/>
    <col min="5" max="5" width="4.77734375" style="16" customWidth="1"/>
    <col min="6" max="6" width="14.5546875" style="16" customWidth="1"/>
    <col min="7" max="8" width="8.77734375" style="16"/>
    <col min="9" max="9" width="5.33203125" style="16" customWidth="1"/>
    <col min="10" max="16384" width="8.77734375" style="16"/>
  </cols>
  <sheetData>
    <row r="1" spans="2:8" ht="14.4" thickBot="1" x14ac:dyDescent="0.35"/>
    <row r="2" spans="2:8" s="17" customFormat="1" ht="19.5" customHeight="1" thickBot="1" x14ac:dyDescent="0.3">
      <c r="B2" s="286" t="s">
        <v>63</v>
      </c>
      <c r="C2" s="287"/>
      <c r="D2" s="288"/>
    </row>
    <row r="3" spans="2:8" ht="16.2" thickBot="1" x14ac:dyDescent="0.35">
      <c r="B3" s="52" t="s">
        <v>65</v>
      </c>
      <c r="C3" s="190">
        <f>C5/30*30</f>
        <v>1000.0000000000001</v>
      </c>
      <c r="D3" s="191">
        <f>D5/30*30</f>
        <v>1000.0000000000001</v>
      </c>
      <c r="E3" s="93" t="s">
        <v>62</v>
      </c>
      <c r="F3" s="94"/>
    </row>
    <row r="4" spans="2:8" ht="14.4" x14ac:dyDescent="0.3">
      <c r="B4" s="92" t="s">
        <v>56</v>
      </c>
      <c r="C4" s="104"/>
      <c r="D4" s="105"/>
    </row>
    <row r="5" spans="2:8" ht="14.4" x14ac:dyDescent="0.3">
      <c r="B5" s="84" t="s">
        <v>61</v>
      </c>
      <c r="C5" s="106">
        <v>1000</v>
      </c>
      <c r="D5" s="198">
        <v>1000</v>
      </c>
    </row>
    <row r="6" spans="2:8" ht="14.4" x14ac:dyDescent="0.3">
      <c r="B6" s="84" t="s">
        <v>122</v>
      </c>
      <c r="C6" s="108">
        <f>6.15*22</f>
        <v>135.30000000000001</v>
      </c>
      <c r="D6" s="109">
        <v>0</v>
      </c>
      <c r="F6" s="19"/>
    </row>
    <row r="7" spans="2:8" ht="14.4" x14ac:dyDescent="0.3">
      <c r="B7" s="84" t="s">
        <v>34</v>
      </c>
      <c r="C7" s="108">
        <f>C5*11%</f>
        <v>110</v>
      </c>
      <c r="D7" s="108">
        <f>D5*11%</f>
        <v>110</v>
      </c>
    </row>
    <row r="8" spans="2:8" ht="14.4" x14ac:dyDescent="0.3">
      <c r="B8" s="110" t="s">
        <v>33</v>
      </c>
      <c r="C8" s="111">
        <f>C5*8%</f>
        <v>80</v>
      </c>
      <c r="D8" s="111">
        <f>D5*8%</f>
        <v>80</v>
      </c>
    </row>
    <row r="9" spans="2:8" ht="14.55" customHeight="1" thickBot="1" x14ac:dyDescent="0.35">
      <c r="B9" s="113" t="s">
        <v>35</v>
      </c>
      <c r="C9" s="114">
        <f>C5-C7-C8+C6</f>
        <v>945.3</v>
      </c>
      <c r="D9" s="115">
        <f>D5-D7-D8+D6</f>
        <v>810</v>
      </c>
      <c r="F9" s="132"/>
    </row>
    <row r="10" spans="2:8" ht="15" thickBot="1" x14ac:dyDescent="0.35">
      <c r="B10" s="35"/>
      <c r="C10" s="116"/>
      <c r="D10" s="117"/>
    </row>
    <row r="11" spans="2:8" ht="14.4" x14ac:dyDescent="0.3">
      <c r="B11" s="92" t="s">
        <v>0</v>
      </c>
      <c r="C11" s="104"/>
      <c r="D11" s="105"/>
    </row>
    <row r="12" spans="2:8" ht="14.4" x14ac:dyDescent="0.3">
      <c r="B12" s="84" t="s">
        <v>14</v>
      </c>
      <c r="C12" s="118">
        <f>C3/22*2*(30/30)</f>
        <v>90.909090909090921</v>
      </c>
      <c r="D12" s="119">
        <v>0</v>
      </c>
      <c r="E12" s="20" t="s">
        <v>10</v>
      </c>
      <c r="F12" s="19"/>
    </row>
    <row r="13" spans="2:8" ht="14.4" x14ac:dyDescent="0.3">
      <c r="B13" s="84" t="s">
        <v>15</v>
      </c>
      <c r="C13" s="118">
        <f>C3/22*2*(30/30)</f>
        <v>90.909090909090921</v>
      </c>
      <c r="D13" s="118">
        <f>D3/22*2*(30/30)</f>
        <v>90.909090909090921</v>
      </c>
      <c r="E13" s="16" t="s">
        <v>11</v>
      </c>
      <c r="F13" s="132"/>
      <c r="G13" s="132"/>
      <c r="H13" s="132"/>
    </row>
    <row r="14" spans="2:8" ht="14.4" x14ac:dyDescent="0.3">
      <c r="B14" s="84" t="s">
        <v>3</v>
      </c>
      <c r="C14" s="118">
        <f>C3/12*(30/30)</f>
        <v>83.333333333333343</v>
      </c>
      <c r="D14" s="118">
        <f>D3/12*(30/30)</f>
        <v>83.333333333333343</v>
      </c>
      <c r="E14" s="16" t="s">
        <v>12</v>
      </c>
      <c r="F14" s="132"/>
      <c r="G14" s="132"/>
      <c r="H14" s="132"/>
    </row>
    <row r="15" spans="2:8" ht="14.4" x14ac:dyDescent="0.3">
      <c r="B15" s="84" t="s">
        <v>26</v>
      </c>
      <c r="C15" s="118">
        <f>(C3/30*24)/12*(30/30)</f>
        <v>66.666666666666671</v>
      </c>
      <c r="D15" s="118">
        <f>(D3/30*24)/12*(30/30)</f>
        <v>66.666666666666671</v>
      </c>
      <c r="E15" s="20" t="s">
        <v>13</v>
      </c>
      <c r="H15" s="132"/>
    </row>
    <row r="16" spans="2:8" ht="14.4" x14ac:dyDescent="0.3">
      <c r="B16" s="84" t="s">
        <v>74</v>
      </c>
      <c r="C16" s="108">
        <f>(C12+C13+C14)*11%</f>
        <v>29.166666666666671</v>
      </c>
      <c r="D16" s="109">
        <f>(D12+D13+D14)*11%</f>
        <v>19.166666666666668</v>
      </c>
    </row>
    <row r="17" spans="2:8" ht="15" thickBot="1" x14ac:dyDescent="0.35">
      <c r="B17" s="110" t="s">
        <v>36</v>
      </c>
      <c r="C17" s="121">
        <f>(C12+C13+C14)*8%</f>
        <v>21.212121212121215</v>
      </c>
      <c r="D17" s="121">
        <f>(D12+D13+D14)*8%</f>
        <v>13.939393939393939</v>
      </c>
    </row>
    <row r="18" spans="2:8" ht="15.45" customHeight="1" thickBot="1" x14ac:dyDescent="0.35">
      <c r="B18" s="51" t="s">
        <v>4</v>
      </c>
      <c r="C18" s="122">
        <f>(C12+C13+C14+C15)-C16-C17</f>
        <v>281.43939393939399</v>
      </c>
      <c r="D18" s="122">
        <f>(D12+D13+D14+D15)-D16-D17</f>
        <v>207.80303030303034</v>
      </c>
      <c r="F18" s="132"/>
      <c r="G18" s="132"/>
      <c r="H18" s="132"/>
    </row>
    <row r="19" spans="2:8" ht="17.55" customHeight="1" thickBot="1" x14ac:dyDescent="0.35">
      <c r="B19" s="97" t="s">
        <v>72</v>
      </c>
      <c r="C19" s="100">
        <f>C9+C18</f>
        <v>1226.7393939393939</v>
      </c>
      <c r="D19" s="98">
        <f>D9+D18</f>
        <v>1017.8030303030304</v>
      </c>
    </row>
    <row r="20" spans="2:8" ht="22.05" customHeight="1" thickBot="1" x14ac:dyDescent="0.35"/>
    <row r="21" spans="2:8" ht="19.5" customHeight="1" thickBot="1" x14ac:dyDescent="0.35">
      <c r="B21" s="286" t="s">
        <v>77</v>
      </c>
      <c r="C21" s="287"/>
      <c r="D21" s="288"/>
    </row>
    <row r="22" spans="2:8" s="17" customFormat="1" ht="17.55" customHeight="1" thickBot="1" x14ac:dyDescent="0.3">
      <c r="B22" s="79" t="s">
        <v>73</v>
      </c>
      <c r="C22" s="201">
        <f>C9*2+C18*2</f>
        <v>2453.4787878787879</v>
      </c>
      <c r="D22" s="96">
        <f>D9*2+D18*2</f>
        <v>2035.6060606060607</v>
      </c>
      <c r="F22" s="181"/>
    </row>
    <row r="23" spans="2:8" ht="28.5" customHeight="1" thickBot="1" x14ac:dyDescent="0.35"/>
    <row r="24" spans="2:8" s="17" customFormat="1" ht="22.05" customHeight="1" thickBot="1" x14ac:dyDescent="0.3">
      <c r="B24" s="286" t="s">
        <v>76</v>
      </c>
      <c r="C24" s="287"/>
      <c r="D24" s="288"/>
    </row>
    <row r="25" spans="2:8" ht="15" thickBot="1" x14ac:dyDescent="0.35">
      <c r="B25" s="52" t="s">
        <v>65</v>
      </c>
      <c r="C25" s="190">
        <f>C27/15*30</f>
        <v>2000.0000000000002</v>
      </c>
      <c r="D25" s="191">
        <f>D27/15*30</f>
        <v>2000.0000000000002</v>
      </c>
      <c r="E25" s="57" t="s">
        <v>62</v>
      </c>
    </row>
    <row r="26" spans="2:8" ht="14.4" x14ac:dyDescent="0.3">
      <c r="B26" s="92" t="s">
        <v>57</v>
      </c>
      <c r="C26" s="104"/>
      <c r="D26" s="105"/>
    </row>
    <row r="27" spans="2:8" ht="14.4" x14ac:dyDescent="0.3">
      <c r="B27" s="84" t="s">
        <v>61</v>
      </c>
      <c r="C27" s="106">
        <v>1000</v>
      </c>
      <c r="D27" s="107">
        <v>1000</v>
      </c>
    </row>
    <row r="28" spans="2:8" ht="14.4" x14ac:dyDescent="0.3">
      <c r="B28" s="84" t="s">
        <v>99</v>
      </c>
      <c r="C28" s="108">
        <f>6*15</f>
        <v>90</v>
      </c>
      <c r="D28" s="109">
        <v>0</v>
      </c>
      <c r="F28" s="19"/>
    </row>
    <row r="29" spans="2:8" ht="14.4" x14ac:dyDescent="0.3">
      <c r="B29" s="84" t="s">
        <v>34</v>
      </c>
      <c r="C29" s="108">
        <f>C27*11%</f>
        <v>110</v>
      </c>
      <c r="D29" s="109">
        <f>D27*11%</f>
        <v>110</v>
      </c>
    </row>
    <row r="30" spans="2:8" ht="14.4" x14ac:dyDescent="0.3">
      <c r="B30" s="110" t="s">
        <v>33</v>
      </c>
      <c r="C30" s="111">
        <f>C27*8%</f>
        <v>80</v>
      </c>
      <c r="D30" s="112">
        <f>D27*8%</f>
        <v>80</v>
      </c>
    </row>
    <row r="31" spans="2:8" ht="15" thickBot="1" x14ac:dyDescent="0.35">
      <c r="B31" s="113" t="s">
        <v>7</v>
      </c>
      <c r="C31" s="114">
        <f>C27-C29-C30+C28</f>
        <v>900</v>
      </c>
      <c r="D31" s="115">
        <f>D27-D29-D30+D28</f>
        <v>810</v>
      </c>
    </row>
    <row r="32" spans="2:8" ht="15" thickBot="1" x14ac:dyDescent="0.35">
      <c r="B32" s="35"/>
      <c r="C32" s="117"/>
      <c r="D32" s="117"/>
    </row>
    <row r="33" spans="2:6" ht="14.4" x14ac:dyDescent="0.3">
      <c r="B33" s="92" t="s">
        <v>0</v>
      </c>
      <c r="C33" s="104"/>
      <c r="D33" s="105"/>
    </row>
    <row r="34" spans="2:6" ht="14.4" x14ac:dyDescent="0.3">
      <c r="B34" s="84" t="s">
        <v>14</v>
      </c>
      <c r="C34" s="129">
        <f>C25/22*2*(0/30)</f>
        <v>0</v>
      </c>
      <c r="D34" s="123">
        <f>C25/22*2*(0/30)</f>
        <v>0</v>
      </c>
      <c r="E34" s="20" t="s">
        <v>10</v>
      </c>
      <c r="F34" s="19"/>
    </row>
    <row r="35" spans="2:6" ht="14.4" x14ac:dyDescent="0.3">
      <c r="B35" s="84" t="s">
        <v>15</v>
      </c>
      <c r="C35" s="48">
        <f>C25/22*2*(0/30)</f>
        <v>0</v>
      </c>
      <c r="D35" s="124">
        <f>C25/22*2*(0/30)</f>
        <v>0</v>
      </c>
      <c r="E35" s="16" t="s">
        <v>11</v>
      </c>
    </row>
    <row r="36" spans="2:6" ht="14.4" x14ac:dyDescent="0.3">
      <c r="B36" s="84" t="s">
        <v>3</v>
      </c>
      <c r="C36" s="123">
        <f>C25/12*(15/30)</f>
        <v>83.333333333333343</v>
      </c>
      <c r="D36" s="47">
        <f>D25/12*(15/30)</f>
        <v>83.333333333333343</v>
      </c>
      <c r="E36" s="16" t="s">
        <v>12</v>
      </c>
    </row>
    <row r="37" spans="2:6" ht="14.4" x14ac:dyDescent="0.3">
      <c r="B37" s="84" t="s">
        <v>26</v>
      </c>
      <c r="C37" s="123">
        <f>(C25/30*24)/12*(15/30)</f>
        <v>66.666666666666671</v>
      </c>
      <c r="D37" s="47">
        <f>(D25/30*24)/12*(15/30)</f>
        <v>66.666666666666671</v>
      </c>
      <c r="E37" s="20" t="s">
        <v>13</v>
      </c>
    </row>
    <row r="38" spans="2:6" ht="14.4" x14ac:dyDescent="0.3">
      <c r="B38" s="84" t="s">
        <v>34</v>
      </c>
      <c r="C38" s="108">
        <f>(C34+C35+C36)*11%</f>
        <v>9.1666666666666679</v>
      </c>
      <c r="D38" s="109">
        <f>(D34+D35+D36)*11%</f>
        <v>9.1666666666666679</v>
      </c>
    </row>
    <row r="39" spans="2:6" ht="14.4" x14ac:dyDescent="0.3">
      <c r="B39" s="128" t="s">
        <v>67</v>
      </c>
      <c r="C39" s="130">
        <f>(C34+C35+C36)*16.9%</f>
        <v>14.083333333333334</v>
      </c>
      <c r="D39" s="125">
        <f>(D34+D35+D36)*16.9%</f>
        <v>14.083333333333334</v>
      </c>
    </row>
    <row r="40" spans="2:6" ht="15" thickBot="1" x14ac:dyDescent="0.35">
      <c r="B40" s="113" t="s">
        <v>4</v>
      </c>
      <c r="C40" s="131">
        <f>(C34+C35+C36+C37)-C38-C39</f>
        <v>126.75000000000001</v>
      </c>
      <c r="D40" s="127">
        <f>(D34+D35+D36+D37)-D38-D39</f>
        <v>126.75000000000001</v>
      </c>
    </row>
    <row r="41" spans="2:6" s="17" customFormat="1" ht="19.95" customHeight="1" thickBot="1" x14ac:dyDescent="0.3">
      <c r="B41" s="95" t="s">
        <v>71</v>
      </c>
      <c r="C41" s="126">
        <f>C31+C40</f>
        <v>1026.75</v>
      </c>
      <c r="D41" s="96">
        <f>D31+D40</f>
        <v>936.75</v>
      </c>
    </row>
    <row r="43" spans="2:6" ht="14.4" x14ac:dyDescent="0.3">
      <c r="B43" s="202" t="s">
        <v>120</v>
      </c>
    </row>
    <row r="44" spans="2:6" ht="14.4" x14ac:dyDescent="0.3">
      <c r="B44" s="203" t="s">
        <v>121</v>
      </c>
    </row>
    <row r="45" spans="2:6" ht="14.4" x14ac:dyDescent="0.3">
      <c r="B45" s="22" t="s">
        <v>47</v>
      </c>
    </row>
    <row r="46" spans="2:6" ht="14.4" x14ac:dyDescent="0.3">
      <c r="B46" s="22" t="s">
        <v>44</v>
      </c>
    </row>
    <row r="47" spans="2:6" ht="14.4" x14ac:dyDescent="0.3">
      <c r="B47" s="22" t="s">
        <v>48</v>
      </c>
    </row>
    <row r="48" spans="2:6" ht="14.4" x14ac:dyDescent="0.3">
      <c r="B48" s="22" t="s">
        <v>49</v>
      </c>
    </row>
    <row r="49" spans="2:4" ht="14.4" x14ac:dyDescent="0.3">
      <c r="B49" s="57" t="s">
        <v>75</v>
      </c>
      <c r="C49" s="21"/>
      <c r="D49" s="21"/>
    </row>
    <row r="50" spans="2:4" ht="14.4" x14ac:dyDescent="0.3">
      <c r="B50" s="57" t="s">
        <v>66</v>
      </c>
      <c r="C50" s="21"/>
      <c r="D50" s="21"/>
    </row>
    <row r="51" spans="2:4" ht="14.4" x14ac:dyDescent="0.3">
      <c r="B51" s="58" t="s">
        <v>124</v>
      </c>
    </row>
  </sheetData>
  <mergeCells count="3">
    <mergeCell ref="B2:D2"/>
    <mergeCell ref="B24:D24"/>
    <mergeCell ref="B21:D21"/>
  </mergeCells>
  <phoneticPr fontId="7" type="noConversion"/>
  <pageMargins left="0.75" right="0.75" top="1" bottom="1" header="0" footer="0"/>
  <pageSetup scale="6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topLeftCell="A5" zoomScaleNormal="100" workbookViewId="0">
      <selection activeCell="G18" sqref="G18"/>
    </sheetView>
  </sheetViews>
  <sheetFormatPr defaultColWidth="8.77734375" defaultRowHeight="13.8" x14ac:dyDescent="0.3"/>
  <cols>
    <col min="1" max="1" width="2.33203125" style="16" customWidth="1"/>
    <col min="2" max="2" width="65.5546875" style="16" customWidth="1"/>
    <col min="3" max="3" width="20" style="132" customWidth="1"/>
    <col min="4" max="4" width="18.77734375" style="132" customWidth="1"/>
    <col min="5" max="5" width="5.21875" style="16" customWidth="1"/>
    <col min="6" max="6" width="8.77734375" style="16"/>
    <col min="7" max="7" width="10.5546875" style="16" customWidth="1"/>
    <col min="8" max="8" width="8.77734375" style="16"/>
    <col min="9" max="9" width="27.77734375" style="16" customWidth="1"/>
    <col min="10" max="10" width="15.44140625" style="16" customWidth="1"/>
    <col min="11" max="11" width="55.21875" style="16" customWidth="1"/>
    <col min="12" max="16384" width="8.77734375" style="16"/>
  </cols>
  <sheetData>
    <row r="1" spans="2:6" ht="14.4" thickBot="1" x14ac:dyDescent="0.35"/>
    <row r="2" spans="2:6" s="17" customFormat="1" ht="23.55" customHeight="1" thickBot="1" x14ac:dyDescent="0.3">
      <c r="B2" s="283" t="s">
        <v>68</v>
      </c>
      <c r="C2" s="284"/>
      <c r="D2" s="285"/>
    </row>
    <row r="3" spans="2:6" s="22" customFormat="1" ht="15" thickBot="1" x14ac:dyDescent="0.35">
      <c r="B3" s="52" t="s">
        <v>65</v>
      </c>
      <c r="C3" s="133">
        <f>C5/15*30</f>
        <v>2000.0000000000002</v>
      </c>
      <c r="D3" s="134">
        <f>D5/15*30</f>
        <v>2000.0000000000002</v>
      </c>
      <c r="E3" s="135" t="s">
        <v>62</v>
      </c>
    </row>
    <row r="4" spans="2:6" s="22" customFormat="1" ht="14.4" x14ac:dyDescent="0.3">
      <c r="B4" s="92" t="s">
        <v>58</v>
      </c>
      <c r="C4" s="140"/>
      <c r="D4" s="105"/>
    </row>
    <row r="5" spans="2:6" s="22" customFormat="1" ht="14.4" x14ac:dyDescent="0.3">
      <c r="B5" s="84" t="s">
        <v>61</v>
      </c>
      <c r="C5" s="151">
        <v>1000</v>
      </c>
      <c r="D5" s="107">
        <v>1000</v>
      </c>
    </row>
    <row r="6" spans="2:6" s="22" customFormat="1" ht="14.4" x14ac:dyDescent="0.3">
      <c r="B6" s="84" t="s">
        <v>122</v>
      </c>
      <c r="C6" s="145">
        <f>6.15*22</f>
        <v>135.30000000000001</v>
      </c>
      <c r="D6" s="109">
        <v>0</v>
      </c>
    </row>
    <row r="7" spans="2:6" s="22" customFormat="1" ht="15" thickBot="1" x14ac:dyDescent="0.35">
      <c r="B7" s="84" t="s">
        <v>37</v>
      </c>
      <c r="C7" s="152">
        <f>C5*26.1%</f>
        <v>261</v>
      </c>
      <c r="D7" s="153">
        <f>D5*26.1%</f>
        <v>261</v>
      </c>
    </row>
    <row r="8" spans="2:6" s="22" customFormat="1" ht="15" thickBot="1" x14ac:dyDescent="0.35">
      <c r="B8" s="51" t="s">
        <v>2</v>
      </c>
      <c r="C8" s="149">
        <f>C5+C6+C7</f>
        <v>1396.3</v>
      </c>
      <c r="D8" s="150">
        <f>D5+D6+D7</f>
        <v>1261</v>
      </c>
    </row>
    <row r="9" spans="2:6" s="22" customFormat="1" ht="15" thickBot="1" x14ac:dyDescent="0.35">
      <c r="B9" s="35"/>
      <c r="C9" s="136"/>
      <c r="D9" s="154"/>
    </row>
    <row r="10" spans="2:6" s="22" customFormat="1" ht="14.4" x14ac:dyDescent="0.3">
      <c r="B10" s="92" t="s">
        <v>0</v>
      </c>
      <c r="C10" s="140"/>
      <c r="D10" s="105"/>
    </row>
    <row r="11" spans="2:6" s="22" customFormat="1" ht="14.4" x14ac:dyDescent="0.3">
      <c r="B11" s="84" t="s">
        <v>38</v>
      </c>
      <c r="C11" s="145">
        <f>C3/22*2*(0/30)</f>
        <v>0</v>
      </c>
      <c r="D11" s="119">
        <f>D3/22*2*(0/30)</f>
        <v>0</v>
      </c>
      <c r="E11" s="41" t="s">
        <v>10</v>
      </c>
      <c r="F11" s="31"/>
    </row>
    <row r="12" spans="2:6" s="22" customFormat="1" ht="14.4" x14ac:dyDescent="0.3">
      <c r="B12" s="84" t="s">
        <v>39</v>
      </c>
      <c r="C12" s="146">
        <f>C3/22*2*(0/30)</f>
        <v>0</v>
      </c>
      <c r="D12" s="109">
        <f>D3/22*2*(0/30)</f>
        <v>0</v>
      </c>
      <c r="E12" s="22" t="s">
        <v>11</v>
      </c>
    </row>
    <row r="13" spans="2:6" s="22" customFormat="1" ht="14.4" x14ac:dyDescent="0.3">
      <c r="B13" s="84" t="s">
        <v>3</v>
      </c>
      <c r="C13" s="147">
        <f>C3/12*(15/30)</f>
        <v>83.333333333333343</v>
      </c>
      <c r="D13" s="119">
        <f>D3/12*(15/30)</f>
        <v>83.333333333333343</v>
      </c>
      <c r="E13" s="22" t="s">
        <v>12</v>
      </c>
    </row>
    <row r="14" spans="2:6" s="22" customFormat="1" ht="14.4" x14ac:dyDescent="0.3">
      <c r="B14" s="84" t="s">
        <v>26</v>
      </c>
      <c r="C14" s="147">
        <f>(C3/30*24)/12*(15/30)</f>
        <v>66.666666666666671</v>
      </c>
      <c r="D14" s="119">
        <f>(D3/30*24)/12*(15/30)</f>
        <v>66.666666666666671</v>
      </c>
      <c r="E14" s="41" t="s">
        <v>13</v>
      </c>
    </row>
    <row r="15" spans="2:6" s="22" customFormat="1" ht="14.4" x14ac:dyDescent="0.3">
      <c r="B15" s="84" t="s">
        <v>37</v>
      </c>
      <c r="C15" s="141">
        <f>(C11+C12+C13)*26.1%</f>
        <v>21.750000000000004</v>
      </c>
      <c r="D15" s="120">
        <f>(D11+D12+D13)*26.1%</f>
        <v>21.750000000000004</v>
      </c>
    </row>
    <row r="16" spans="2:6" s="22" customFormat="1" ht="15" thickBot="1" x14ac:dyDescent="0.35">
      <c r="B16" s="113" t="s">
        <v>2</v>
      </c>
      <c r="C16" s="148">
        <f>SUM(C11:C15)</f>
        <v>171.75</v>
      </c>
      <c r="D16" s="127">
        <f>SUM(D11:D15)</f>
        <v>171.75</v>
      </c>
    </row>
    <row r="17" spans="1:5" s="22" customFormat="1" ht="15" thickBot="1" x14ac:dyDescent="0.35">
      <c r="B17" s="35"/>
      <c r="C17" s="137"/>
      <c r="D17" s="155"/>
    </row>
    <row r="18" spans="1:5" s="22" customFormat="1" ht="14.4" x14ac:dyDescent="0.3">
      <c r="B18" s="92" t="s">
        <v>1</v>
      </c>
      <c r="C18" s="140"/>
      <c r="D18" s="105"/>
    </row>
    <row r="19" spans="1:5" s="22" customFormat="1" ht="14.4" x14ac:dyDescent="0.3">
      <c r="B19" s="84" t="s">
        <v>8</v>
      </c>
      <c r="C19" s="141">
        <v>0</v>
      </c>
      <c r="D19" s="120">
        <v>0</v>
      </c>
      <c r="E19" s="22" t="s">
        <v>19</v>
      </c>
    </row>
    <row r="20" spans="1:5" s="22" customFormat="1" ht="14.4" x14ac:dyDescent="0.3">
      <c r="B20" s="84" t="s">
        <v>9</v>
      </c>
      <c r="C20" s="141">
        <v>0</v>
      </c>
      <c r="D20" s="120">
        <v>0</v>
      </c>
      <c r="E20" s="22" t="s">
        <v>19</v>
      </c>
    </row>
    <row r="21" spans="1:5" ht="14.4" thickBot="1" x14ac:dyDescent="0.35">
      <c r="B21" s="101" t="s">
        <v>2</v>
      </c>
      <c r="C21" s="143">
        <f>SUM(C18:C20)</f>
        <v>0</v>
      </c>
      <c r="D21" s="99">
        <f>SUM(D18:D20)</f>
        <v>0</v>
      </c>
    </row>
    <row r="22" spans="1:5" s="17" customFormat="1" ht="19.05" customHeight="1" thickBot="1" x14ac:dyDescent="0.3">
      <c r="B22" s="95" t="s">
        <v>16</v>
      </c>
      <c r="C22" s="142">
        <f>C8+C16+C21</f>
        <v>1568.05</v>
      </c>
      <c r="D22" s="144">
        <f>D8+D16+D21</f>
        <v>1432.75</v>
      </c>
    </row>
    <row r="24" spans="1:5" ht="14.4" x14ac:dyDescent="0.3">
      <c r="A24" s="22"/>
      <c r="B24" s="22" t="s">
        <v>50</v>
      </c>
      <c r="C24" s="136"/>
      <c r="D24" s="136"/>
    </row>
    <row r="25" spans="1:5" ht="14.4" x14ac:dyDescent="0.3">
      <c r="A25" s="22"/>
      <c r="B25" s="22" t="s">
        <v>51</v>
      </c>
      <c r="C25" s="136"/>
      <c r="D25" s="136"/>
    </row>
    <row r="26" spans="1:5" ht="14.4" x14ac:dyDescent="0.3">
      <c r="A26" s="22"/>
      <c r="B26" s="22" t="s">
        <v>52</v>
      </c>
      <c r="C26" s="136"/>
      <c r="D26" s="136"/>
    </row>
    <row r="27" spans="1:5" ht="14.4" x14ac:dyDescent="0.3">
      <c r="A27" s="22"/>
      <c r="B27" s="22" t="s">
        <v>53</v>
      </c>
      <c r="C27" s="136"/>
      <c r="D27" s="136"/>
    </row>
    <row r="28" spans="1:5" ht="14.4" x14ac:dyDescent="0.3">
      <c r="A28" s="22"/>
      <c r="B28" s="22" t="s">
        <v>78</v>
      </c>
      <c r="C28" s="136"/>
      <c r="D28" s="136"/>
    </row>
    <row r="29" spans="1:5" ht="14.4" x14ac:dyDescent="0.3">
      <c r="A29" s="22"/>
      <c r="B29" s="57" t="s">
        <v>64</v>
      </c>
      <c r="C29" s="136"/>
      <c r="D29" s="136"/>
    </row>
    <row r="30" spans="1:5" ht="14.4" x14ac:dyDescent="0.3">
      <c r="A30" s="22"/>
      <c r="B30" s="57" t="s">
        <v>66</v>
      </c>
      <c r="C30" s="136"/>
      <c r="D30" s="136"/>
    </row>
    <row r="31" spans="1:5" ht="14.4" x14ac:dyDescent="0.3">
      <c r="B31" s="58" t="s">
        <v>124</v>
      </c>
    </row>
  </sheetData>
  <mergeCells count="1">
    <mergeCell ref="B2:D2"/>
  </mergeCells>
  <pageMargins left="0.75" right="0.75" top="1" bottom="1" header="0" footer="0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J32"/>
  <sheetViews>
    <sheetView zoomScale="107" zoomScaleNormal="107" workbookViewId="0">
      <selection activeCell="B32" sqref="B32"/>
    </sheetView>
  </sheetViews>
  <sheetFormatPr defaultColWidth="8.77734375" defaultRowHeight="14.4" x14ac:dyDescent="0.3"/>
  <cols>
    <col min="1" max="1" width="1.21875" style="22" customWidth="1"/>
    <col min="2" max="2" width="59.77734375" style="22" customWidth="1"/>
    <col min="3" max="3" width="12.109375" style="22" customWidth="1"/>
    <col min="4" max="4" width="11.21875" style="22" customWidth="1"/>
    <col min="5" max="5" width="2.21875" style="22" customWidth="1"/>
    <col min="6" max="6" width="0.88671875" style="22" customWidth="1"/>
    <col min="7" max="7" width="58.33203125" style="22" customWidth="1"/>
    <col min="8" max="8" width="11.33203125" style="22" customWidth="1"/>
    <col min="9" max="9" width="11.21875" style="22" customWidth="1"/>
    <col min="10" max="10" width="3.5546875" style="22" customWidth="1"/>
    <col min="11" max="16384" width="8.77734375" style="22"/>
  </cols>
  <sheetData>
    <row r="3" spans="2:10" ht="15" thickBot="1" x14ac:dyDescent="0.35"/>
    <row r="4" spans="2:10" s="23" customFormat="1" ht="21" customHeight="1" thickBot="1" x14ac:dyDescent="0.35">
      <c r="B4" s="286" t="s">
        <v>112</v>
      </c>
      <c r="C4" s="287"/>
      <c r="D4" s="288"/>
      <c r="G4" s="286" t="s">
        <v>113</v>
      </c>
      <c r="H4" s="287"/>
      <c r="I4" s="288"/>
      <c r="J4" s="22"/>
    </row>
    <row r="5" spans="2:10" ht="15" thickBot="1" x14ac:dyDescent="0.35">
      <c r="B5" s="52" t="s">
        <v>65</v>
      </c>
      <c r="C5" s="190">
        <f>C7/15*30</f>
        <v>2000.0000000000002</v>
      </c>
      <c r="D5" s="191">
        <f>D7/15*30</f>
        <v>2000.0000000000002</v>
      </c>
      <c r="E5" s="25" t="s">
        <v>62</v>
      </c>
      <c r="F5" s="57"/>
      <c r="G5" s="52" t="s">
        <v>65</v>
      </c>
      <c r="H5" s="190">
        <f>H7/15*30</f>
        <v>2000.0000000000002</v>
      </c>
      <c r="I5" s="191">
        <f>I7/15*30</f>
        <v>2000.0000000000002</v>
      </c>
      <c r="J5" s="25" t="s">
        <v>62</v>
      </c>
    </row>
    <row r="6" spans="2:10" x14ac:dyDescent="0.3">
      <c r="B6" s="83" t="s">
        <v>17</v>
      </c>
      <c r="C6" s="165"/>
      <c r="D6" s="161"/>
      <c r="G6" s="83" t="s">
        <v>17</v>
      </c>
      <c r="H6" s="165"/>
      <c r="I6" s="161"/>
    </row>
    <row r="7" spans="2:10" x14ac:dyDescent="0.3">
      <c r="B7" s="84" t="s">
        <v>61</v>
      </c>
      <c r="C7" s="298">
        <v>1000</v>
      </c>
      <c r="D7" s="156">
        <v>1000</v>
      </c>
      <c r="G7" s="84" t="s">
        <v>61</v>
      </c>
      <c r="H7" s="166">
        <v>1000</v>
      </c>
      <c r="I7" s="156">
        <v>1000</v>
      </c>
    </row>
    <row r="8" spans="2:10" x14ac:dyDescent="0.3">
      <c r="B8" s="84" t="s">
        <v>122</v>
      </c>
      <c r="C8" s="299">
        <f>6.15*22</f>
        <v>135.30000000000001</v>
      </c>
      <c r="D8" s="300">
        <v>0</v>
      </c>
      <c r="G8" s="84" t="s">
        <v>122</v>
      </c>
      <c r="H8" s="167">
        <f>6.15*22</f>
        <v>135.30000000000001</v>
      </c>
      <c r="I8" s="300">
        <v>0</v>
      </c>
    </row>
    <row r="9" spans="2:10" x14ac:dyDescent="0.3">
      <c r="B9" s="164" t="s">
        <v>40</v>
      </c>
      <c r="C9" s="168">
        <v>0</v>
      </c>
      <c r="D9" s="157">
        <v>0</v>
      </c>
      <c r="G9" s="164" t="s">
        <v>111</v>
      </c>
      <c r="H9" s="168">
        <f>H7*9.3%</f>
        <v>93.000000000000014</v>
      </c>
      <c r="I9" s="157">
        <f>I7*9.3%</f>
        <v>93.000000000000014</v>
      </c>
    </row>
    <row r="10" spans="2:10" x14ac:dyDescent="0.3">
      <c r="B10" s="110" t="s">
        <v>33</v>
      </c>
      <c r="C10" s="207">
        <f>C7*8%</f>
        <v>80</v>
      </c>
      <c r="D10" s="112">
        <f>D7*8%</f>
        <v>80</v>
      </c>
      <c r="G10" s="110" t="s">
        <v>33</v>
      </c>
      <c r="H10" s="207">
        <f>H7*8%</f>
        <v>80</v>
      </c>
      <c r="I10" s="112">
        <f>I7*8%</f>
        <v>80</v>
      </c>
    </row>
    <row r="11" spans="2:10" ht="15" thickBot="1" x14ac:dyDescent="0.35">
      <c r="B11" s="113" t="s">
        <v>18</v>
      </c>
      <c r="C11" s="169">
        <f>C7-C10</f>
        <v>920</v>
      </c>
      <c r="D11" s="162">
        <f>D7-D10</f>
        <v>920</v>
      </c>
      <c r="G11" s="113" t="s">
        <v>18</v>
      </c>
      <c r="H11" s="169">
        <f>H7-H9-H10</f>
        <v>827</v>
      </c>
      <c r="I11" s="162">
        <f>I7-I9-I10</f>
        <v>827</v>
      </c>
    </row>
    <row r="12" spans="2:10" ht="15" thickBot="1" x14ac:dyDescent="0.35">
      <c r="B12" s="35"/>
      <c r="D12" s="158"/>
      <c r="G12" s="35"/>
      <c r="I12" s="158"/>
    </row>
    <row r="13" spans="2:10" x14ac:dyDescent="0.3">
      <c r="B13" s="83" t="s">
        <v>0</v>
      </c>
      <c r="C13" s="140"/>
      <c r="D13" s="105"/>
      <c r="G13" s="83" t="s">
        <v>0</v>
      </c>
      <c r="H13" s="140"/>
      <c r="I13" s="105"/>
    </row>
    <row r="14" spans="2:10" x14ac:dyDescent="0.3">
      <c r="B14" s="84" t="s">
        <v>38</v>
      </c>
      <c r="C14" s="129">
        <f>C5/22*2*(0/30)</f>
        <v>0</v>
      </c>
      <c r="D14" s="47">
        <f>D5/22*2*(0/30)</f>
        <v>0</v>
      </c>
      <c r="E14" s="41" t="s">
        <v>10</v>
      </c>
      <c r="G14" s="84" t="s">
        <v>38</v>
      </c>
      <c r="H14" s="129">
        <f>H5/22*2*(0/30)</f>
        <v>0</v>
      </c>
      <c r="I14" s="47">
        <f>I5/22*2*(0/30)</f>
        <v>0</v>
      </c>
      <c r="J14" s="41" t="s">
        <v>10</v>
      </c>
    </row>
    <row r="15" spans="2:10" x14ac:dyDescent="0.3">
      <c r="B15" s="84" t="s">
        <v>39</v>
      </c>
      <c r="C15" s="43">
        <f>C5/22*2*(0/30)</f>
        <v>0</v>
      </c>
      <c r="D15" s="30">
        <f>D5/22*2*(0/30)</f>
        <v>0</v>
      </c>
      <c r="E15" s="22" t="s">
        <v>11</v>
      </c>
      <c r="G15" s="84" t="s">
        <v>39</v>
      </c>
      <c r="H15" s="43">
        <f>H5/22*2*(0/30)</f>
        <v>0</v>
      </c>
      <c r="I15" s="30">
        <f>I5/22*2*(0/30)</f>
        <v>0</v>
      </c>
      <c r="J15" s="22" t="s">
        <v>11</v>
      </c>
    </row>
    <row r="16" spans="2:10" x14ac:dyDescent="0.3">
      <c r="B16" s="84" t="s">
        <v>3</v>
      </c>
      <c r="C16" s="171">
        <f>C5/12*(15/30)</f>
        <v>83.333333333333343</v>
      </c>
      <c r="D16" s="159">
        <f>D5/12*(15/30)</f>
        <v>83.333333333333343</v>
      </c>
      <c r="E16" s="22" t="s">
        <v>12</v>
      </c>
      <c r="G16" s="84" t="s">
        <v>3</v>
      </c>
      <c r="H16" s="171">
        <f>H5/12*(15/30)</f>
        <v>83.333333333333343</v>
      </c>
      <c r="I16" s="159">
        <f>I5/12*(15/30)</f>
        <v>83.333333333333343</v>
      </c>
      <c r="J16" s="22" t="s">
        <v>12</v>
      </c>
    </row>
    <row r="17" spans="2:10" x14ac:dyDescent="0.3">
      <c r="B17" s="84" t="s">
        <v>26</v>
      </c>
      <c r="C17" s="171">
        <f>(C5/30*24)/12*(15/30)</f>
        <v>66.666666666666671</v>
      </c>
      <c r="D17" s="159">
        <f>(D5/30*24)/12*(15/30)</f>
        <v>66.666666666666671</v>
      </c>
      <c r="E17" s="41" t="s">
        <v>13</v>
      </c>
      <c r="G17" s="84" t="s">
        <v>26</v>
      </c>
      <c r="H17" s="171">
        <f>(H5/30*24)/12*(15/30)</f>
        <v>66.666666666666671</v>
      </c>
      <c r="I17" s="159">
        <f>(I5/30*24)/12*(15/30)</f>
        <v>66.666666666666671</v>
      </c>
      <c r="J17" s="41" t="s">
        <v>13</v>
      </c>
    </row>
    <row r="18" spans="2:10" x14ac:dyDescent="0.3">
      <c r="B18" s="164" t="s">
        <v>40</v>
      </c>
      <c r="C18" s="168">
        <v>0</v>
      </c>
      <c r="D18" s="157">
        <v>0</v>
      </c>
      <c r="G18" s="164" t="s">
        <v>111</v>
      </c>
      <c r="H18" s="168">
        <f>(H14+H15+H16)*9.3%</f>
        <v>7.7500000000000018</v>
      </c>
      <c r="I18" s="157">
        <f>(I14+I15+I16)*9.3%</f>
        <v>7.7500000000000018</v>
      </c>
    </row>
    <row r="19" spans="2:10" x14ac:dyDescent="0.3">
      <c r="B19" s="204" t="s">
        <v>67</v>
      </c>
      <c r="C19" s="208">
        <f>(C14+C15+C16)*16.9%</f>
        <v>14.083333333333334</v>
      </c>
      <c r="D19" s="125">
        <f>(D14+D15+D16)*16.9%</f>
        <v>14.083333333333334</v>
      </c>
      <c r="G19" s="204" t="s">
        <v>67</v>
      </c>
      <c r="H19" s="208">
        <f>(H14+H15+H16)*16.9%</f>
        <v>14.083333333333334</v>
      </c>
      <c r="I19" s="125">
        <f>(I14+I15+I16)*16.9%</f>
        <v>14.083333333333334</v>
      </c>
    </row>
    <row r="20" spans="2:10" ht="16.05" customHeight="1" thickBot="1" x14ac:dyDescent="0.35">
      <c r="B20" s="170" t="s">
        <v>4</v>
      </c>
      <c r="C20" s="172">
        <f>C14+C15+C16+C17-C18-C19</f>
        <v>135.91666666666666</v>
      </c>
      <c r="D20" s="163">
        <f>D14+D15+D16+D17-D18-D19</f>
        <v>135.91666666666666</v>
      </c>
      <c r="G20" s="175" t="s">
        <v>4</v>
      </c>
      <c r="H20" s="173">
        <f>H14+H15+ H16+H17-H18-H19</f>
        <v>128.16666666666666</v>
      </c>
      <c r="I20" s="174">
        <f>I14+I15+ I16+I17-I18-I19</f>
        <v>128.16666666666666</v>
      </c>
    </row>
    <row r="21" spans="2:10" ht="18.45" customHeight="1" thickBot="1" x14ac:dyDescent="0.35">
      <c r="B21" s="205" t="s">
        <v>70</v>
      </c>
      <c r="C21" s="206">
        <f>C11+C20</f>
        <v>1055.9166666666667</v>
      </c>
      <c r="D21" s="139">
        <f>D11+D20</f>
        <v>1055.9166666666667</v>
      </c>
      <c r="G21" s="160" t="s">
        <v>70</v>
      </c>
      <c r="H21" s="138">
        <f>H11+H20</f>
        <v>955.16666666666663</v>
      </c>
      <c r="I21" s="139">
        <f>I11+I20</f>
        <v>955.16666666666663</v>
      </c>
    </row>
    <row r="23" spans="2:10" x14ac:dyDescent="0.3">
      <c r="B23" s="202" t="s">
        <v>120</v>
      </c>
    </row>
    <row r="24" spans="2:10" x14ac:dyDescent="0.3">
      <c r="B24" s="203" t="s">
        <v>121</v>
      </c>
    </row>
    <row r="25" spans="2:10" x14ac:dyDescent="0.3">
      <c r="B25" s="22" t="s">
        <v>54</v>
      </c>
    </row>
    <row r="26" spans="2:10" x14ac:dyDescent="0.3">
      <c r="B26" s="22" t="s">
        <v>51</v>
      </c>
    </row>
    <row r="27" spans="2:10" x14ac:dyDescent="0.3">
      <c r="B27" s="22" t="s">
        <v>52</v>
      </c>
    </row>
    <row r="28" spans="2:10" x14ac:dyDescent="0.3">
      <c r="B28" s="22" t="s">
        <v>53</v>
      </c>
    </row>
    <row r="29" spans="2:10" x14ac:dyDescent="0.3">
      <c r="B29" s="57" t="s">
        <v>64</v>
      </c>
    </row>
    <row r="30" spans="2:10" x14ac:dyDescent="0.3">
      <c r="B30" s="57" t="s">
        <v>66</v>
      </c>
    </row>
    <row r="31" spans="2:10" x14ac:dyDescent="0.3">
      <c r="B31" s="58" t="s">
        <v>124</v>
      </c>
    </row>
    <row r="32" spans="2:10" x14ac:dyDescent="0.3">
      <c r="B32" s="31"/>
    </row>
  </sheetData>
  <mergeCells count="2">
    <mergeCell ref="B4:D4"/>
    <mergeCell ref="G4:I4"/>
  </mergeCells>
  <pageMargins left="0.75" right="0.75" top="1" bottom="1" header="0" footer="0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5"/>
  <sheetViews>
    <sheetView zoomScaleNormal="100" zoomScaleSheetLayoutView="100" workbookViewId="0">
      <selection activeCell="E12" sqref="E12"/>
    </sheetView>
  </sheetViews>
  <sheetFormatPr defaultColWidth="8.77734375" defaultRowHeight="13.2" x14ac:dyDescent="0.25"/>
  <cols>
    <col min="1" max="1" width="2.33203125" style="2" customWidth="1"/>
    <col min="2" max="2" width="48.5546875" style="2" customWidth="1"/>
    <col min="3" max="3" width="24.21875" style="3" customWidth="1"/>
    <col min="4" max="4" width="22.21875" style="2" customWidth="1"/>
    <col min="5" max="5" width="30.44140625" style="2" customWidth="1"/>
    <col min="6" max="6" width="19.77734375" style="2" customWidth="1"/>
    <col min="7" max="16384" width="8.77734375" style="2"/>
  </cols>
  <sheetData>
    <row r="1" spans="2:6" ht="13.8" thickBot="1" x14ac:dyDescent="0.3"/>
    <row r="2" spans="2:6" s="15" customFormat="1" ht="23.55" customHeight="1" thickBot="1" x14ac:dyDescent="0.3">
      <c r="B2" s="290" t="s">
        <v>69</v>
      </c>
      <c r="C2" s="291"/>
      <c r="D2" s="200"/>
      <c r="E2" s="200"/>
      <c r="F2" s="200"/>
    </row>
    <row r="3" spans="2:6" x14ac:dyDescent="0.25">
      <c r="B3" s="4"/>
    </row>
    <row r="4" spans="2:6" ht="13.5" customHeight="1" thickBot="1" x14ac:dyDescent="0.3">
      <c r="B4" s="289" t="s">
        <v>108</v>
      </c>
      <c r="C4" s="289"/>
    </row>
    <row r="5" spans="2:6" x14ac:dyDescent="0.25">
      <c r="B5" s="6" t="s">
        <v>21</v>
      </c>
      <c r="C5" s="7"/>
    </row>
    <row r="6" spans="2:6" x14ac:dyDescent="0.25">
      <c r="B6" s="1" t="s">
        <v>115</v>
      </c>
      <c r="C6" s="199">
        <v>1000</v>
      </c>
    </row>
    <row r="7" spans="2:6" x14ac:dyDescent="0.25">
      <c r="B7" s="176" t="s">
        <v>41</v>
      </c>
      <c r="C7" s="177">
        <f>(C6*70%)*21.4%</f>
        <v>149.79999999999998</v>
      </c>
    </row>
    <row r="8" spans="2:6" x14ac:dyDescent="0.25">
      <c r="B8" s="178" t="s">
        <v>114</v>
      </c>
      <c r="C8" s="179">
        <f>C6*23%</f>
        <v>230</v>
      </c>
    </row>
    <row r="9" spans="2:6" x14ac:dyDescent="0.25">
      <c r="B9" s="9" t="s">
        <v>42</v>
      </c>
      <c r="C9" s="10">
        <f>(C6*70%)*5.1%</f>
        <v>35.699999999999996</v>
      </c>
    </row>
    <row r="10" spans="2:6" x14ac:dyDescent="0.25">
      <c r="B10" s="13" t="s">
        <v>116</v>
      </c>
      <c r="C10" s="14">
        <f>C6-C7-C8</f>
        <v>620.20000000000005</v>
      </c>
      <c r="E10" s="3"/>
    </row>
    <row r="11" spans="2:6" ht="13.8" thickBot="1" x14ac:dyDescent="0.3">
      <c r="B11" s="11" t="s">
        <v>117</v>
      </c>
      <c r="C11" s="12">
        <f>C6+C9</f>
        <v>1035.7</v>
      </c>
    </row>
    <row r="12" spans="2:6" x14ac:dyDescent="0.25">
      <c r="C12" s="5"/>
    </row>
    <row r="13" spans="2:6" ht="13.8" thickBot="1" x14ac:dyDescent="0.3">
      <c r="B13" s="289" t="s">
        <v>109</v>
      </c>
      <c r="C13" s="289"/>
    </row>
    <row r="14" spans="2:6" x14ac:dyDescent="0.25">
      <c r="B14" s="6" t="s">
        <v>21</v>
      </c>
      <c r="C14" s="7"/>
    </row>
    <row r="15" spans="2:6" x14ac:dyDescent="0.25">
      <c r="B15" s="1" t="s">
        <v>115</v>
      </c>
      <c r="C15" s="8">
        <v>500</v>
      </c>
    </row>
    <row r="16" spans="2:6" x14ac:dyDescent="0.25">
      <c r="B16" s="176" t="s">
        <v>41</v>
      </c>
      <c r="C16" s="177">
        <f>(C15*70%)*21.4%</f>
        <v>74.899999999999991</v>
      </c>
    </row>
    <row r="17" spans="2:6" x14ac:dyDescent="0.25">
      <c r="B17" s="178" t="s">
        <v>114</v>
      </c>
      <c r="C17" s="179">
        <f>C15*23%</f>
        <v>115</v>
      </c>
    </row>
    <row r="18" spans="2:6" x14ac:dyDescent="0.25">
      <c r="B18" s="9" t="s">
        <v>42</v>
      </c>
      <c r="C18" s="10">
        <f>(C15*70%)*5.1%</f>
        <v>17.849999999999998</v>
      </c>
    </row>
    <row r="19" spans="2:6" x14ac:dyDescent="0.25">
      <c r="B19" s="13" t="s">
        <v>116</v>
      </c>
      <c r="C19" s="14">
        <f>C15-C16-C17</f>
        <v>310.10000000000002</v>
      </c>
      <c r="E19" s="3"/>
    </row>
    <row r="20" spans="2:6" ht="13.8" thickBot="1" x14ac:dyDescent="0.3">
      <c r="B20" s="11" t="s">
        <v>117</v>
      </c>
      <c r="C20" s="12">
        <f>C15+C18</f>
        <v>517.85</v>
      </c>
      <c r="F20" s="3"/>
    </row>
    <row r="22" spans="2:6" x14ac:dyDescent="0.25">
      <c r="B22" s="2" t="s">
        <v>20</v>
      </c>
    </row>
    <row r="23" spans="2:6" x14ac:dyDescent="0.25">
      <c r="B23" s="180" t="s">
        <v>110</v>
      </c>
    </row>
    <row r="25" spans="2:6" x14ac:dyDescent="0.25">
      <c r="B25" s="180"/>
    </row>
  </sheetData>
  <mergeCells count="3">
    <mergeCell ref="B4:C4"/>
    <mergeCell ref="B13:C13"/>
    <mergeCell ref="B2:C2"/>
  </mergeCells>
  <pageMargins left="0.75" right="0.75" top="1" bottom="1" header="0" footer="0"/>
  <pageSetup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6471-F5AA-42DB-B8D6-F34A360AAFED}">
  <sheetPr>
    <tabColor theme="0"/>
  </sheetPr>
  <dimension ref="A1:O194"/>
  <sheetViews>
    <sheetView view="pageBreakPreview" zoomScaleNormal="102" zoomScaleSheetLayoutView="100" zoomScalePageLayoutView="30" workbookViewId="0">
      <selection activeCell="O9" sqref="O9"/>
    </sheetView>
  </sheetViews>
  <sheetFormatPr defaultColWidth="8.77734375" defaultRowHeight="14.4" x14ac:dyDescent="0.3"/>
  <cols>
    <col min="1" max="1" width="3" style="209" customWidth="1"/>
    <col min="2" max="2" width="10.109375" style="210" customWidth="1"/>
    <col min="3" max="3" width="12.6640625" style="210" customWidth="1"/>
    <col min="4" max="4" width="12" style="212" customWidth="1"/>
    <col min="5" max="5" width="1.44140625" style="210" customWidth="1"/>
    <col min="6" max="6" width="10" style="210" customWidth="1"/>
    <col min="7" max="7" width="1.88671875" style="210" customWidth="1"/>
    <col min="8" max="8" width="7.44140625" style="210" customWidth="1"/>
    <col min="9" max="9" width="3.33203125" style="210" bestFit="1" customWidth="1"/>
    <col min="10" max="10" width="8.33203125" style="210" bestFit="1" customWidth="1"/>
    <col min="11" max="11" width="5.33203125" style="210" bestFit="1" customWidth="1"/>
    <col min="12" max="12" width="15.6640625" style="209" customWidth="1"/>
    <col min="13" max="13" width="2.88671875" style="223" customWidth="1"/>
    <col min="14" max="14" width="2.33203125" style="209" customWidth="1"/>
    <col min="15" max="15" width="19.109375" style="213" customWidth="1"/>
    <col min="16" max="16" width="3" style="214" customWidth="1"/>
    <col min="17" max="16384" width="8.77734375" style="214"/>
  </cols>
  <sheetData>
    <row r="1" spans="1:15" s="210" customFormat="1" x14ac:dyDescent="0.3">
      <c r="A1" s="209"/>
      <c r="C1" s="295" t="s">
        <v>118</v>
      </c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pans="1:15" s="210" customFormat="1" x14ac:dyDescent="0.3">
      <c r="A2" s="209"/>
    </row>
    <row r="3" spans="1:15" s="210" customFormat="1" x14ac:dyDescent="0.3">
      <c r="B3" s="295" t="s">
        <v>79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</row>
    <row r="4" spans="1:15" s="210" customFormat="1" x14ac:dyDescent="0.3">
      <c r="B4" s="295" t="s">
        <v>100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15" s="210" customFormat="1" x14ac:dyDescent="0.3"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</row>
    <row r="6" spans="1:15" x14ac:dyDescent="0.3">
      <c r="M6" s="209"/>
    </row>
    <row r="7" spans="1:15" ht="43.2" x14ac:dyDescent="0.3">
      <c r="A7" s="215"/>
      <c r="B7" s="216" t="s">
        <v>80</v>
      </c>
      <c r="C7" s="217"/>
      <c r="D7" s="218" t="s">
        <v>81</v>
      </c>
      <c r="E7" s="219"/>
      <c r="F7" s="220" t="s">
        <v>82</v>
      </c>
      <c r="G7" s="220"/>
      <c r="H7" s="220"/>
      <c r="I7" s="220"/>
      <c r="J7" s="220"/>
      <c r="K7" s="217"/>
      <c r="L7" s="221" t="s">
        <v>90</v>
      </c>
      <c r="M7" s="222"/>
      <c r="N7" s="223"/>
      <c r="O7" s="224" t="s">
        <v>83</v>
      </c>
    </row>
    <row r="8" spans="1:15" x14ac:dyDescent="0.3">
      <c r="B8" s="225" t="s">
        <v>22</v>
      </c>
      <c r="C8" s="226">
        <v>920</v>
      </c>
      <c r="D8" s="227">
        <v>0</v>
      </c>
      <c r="E8" s="228"/>
      <c r="F8" s="215">
        <v>0</v>
      </c>
      <c r="G8" s="229"/>
      <c r="H8" s="230"/>
      <c r="I8" s="231"/>
      <c r="J8" s="231"/>
      <c r="K8" s="232"/>
      <c r="L8" s="233">
        <v>0</v>
      </c>
      <c r="M8" s="234"/>
      <c r="N8" s="223"/>
      <c r="O8" s="235">
        <v>0</v>
      </c>
    </row>
    <row r="9" spans="1:15" x14ac:dyDescent="0.3">
      <c r="B9" s="225" t="s">
        <v>22</v>
      </c>
      <c r="C9" s="226">
        <v>1042</v>
      </c>
      <c r="D9" s="236">
        <v>0.125</v>
      </c>
      <c r="E9" s="237"/>
      <c r="F9" s="238">
        <v>0.125</v>
      </c>
      <c r="G9" s="231" t="s">
        <v>84</v>
      </c>
      <c r="H9" s="239">
        <v>2.6</v>
      </c>
      <c r="I9" s="240" t="s">
        <v>101</v>
      </c>
      <c r="J9" s="239">
        <v>1273.8499999999999</v>
      </c>
      <c r="K9" s="241" t="s">
        <v>86</v>
      </c>
      <c r="L9" s="233">
        <v>21.43</v>
      </c>
      <c r="M9" s="234"/>
      <c r="N9" s="223"/>
      <c r="O9" s="235">
        <v>5.2999999999999999E-2</v>
      </c>
    </row>
    <row r="10" spans="1:15" x14ac:dyDescent="0.3">
      <c r="B10" s="225" t="s">
        <v>22</v>
      </c>
      <c r="C10" s="226">
        <v>1108</v>
      </c>
      <c r="D10" s="236">
        <v>0.157</v>
      </c>
      <c r="E10" s="237"/>
      <c r="F10" s="238">
        <v>0.157</v>
      </c>
      <c r="G10" s="231" t="s">
        <v>84</v>
      </c>
      <c r="H10" s="239">
        <v>1.35</v>
      </c>
      <c r="I10" s="229" t="s">
        <v>101</v>
      </c>
      <c r="J10" s="239">
        <v>1554.83</v>
      </c>
      <c r="K10" s="241" t="s">
        <v>86</v>
      </c>
      <c r="L10" s="233">
        <v>21.43</v>
      </c>
      <c r="M10" s="234"/>
      <c r="N10" s="242"/>
      <c r="O10" s="235">
        <v>7.1999999999999995E-2</v>
      </c>
    </row>
    <row r="11" spans="1:15" x14ac:dyDescent="0.3">
      <c r="B11" s="225" t="s">
        <v>22</v>
      </c>
      <c r="C11" s="226">
        <v>1154</v>
      </c>
      <c r="D11" s="236">
        <v>0.157</v>
      </c>
      <c r="E11" s="237"/>
      <c r="F11" s="215">
        <v>94.710000000000008</v>
      </c>
      <c r="G11" s="243"/>
      <c r="H11" s="244"/>
      <c r="I11" s="231"/>
      <c r="J11" s="231"/>
      <c r="K11" s="232"/>
      <c r="L11" s="233">
        <v>21.43</v>
      </c>
      <c r="M11" s="234"/>
      <c r="N11" s="223"/>
      <c r="O11" s="235">
        <v>7.4999999999999997E-2</v>
      </c>
    </row>
    <row r="12" spans="1:15" x14ac:dyDescent="0.3">
      <c r="B12" s="225" t="s">
        <v>22</v>
      </c>
      <c r="C12" s="226">
        <v>1212</v>
      </c>
      <c r="D12" s="236">
        <v>0.21199999999999999</v>
      </c>
      <c r="E12" s="237"/>
      <c r="F12" s="215">
        <v>158.18</v>
      </c>
      <c r="G12" s="243"/>
      <c r="H12" s="244"/>
      <c r="I12" s="231"/>
      <c r="J12" s="231"/>
      <c r="K12" s="232"/>
      <c r="L12" s="233">
        <v>21.43</v>
      </c>
      <c r="M12" s="245"/>
      <c r="N12" s="223"/>
      <c r="O12" s="235">
        <v>8.1000000000000003E-2</v>
      </c>
    </row>
    <row r="13" spans="1:15" x14ac:dyDescent="0.3">
      <c r="B13" s="225" t="s">
        <v>22</v>
      </c>
      <c r="C13" s="226">
        <v>1819</v>
      </c>
      <c r="D13" s="236">
        <v>0.24099999999999999</v>
      </c>
      <c r="E13" s="237"/>
      <c r="F13" s="215">
        <v>193.32999999999998</v>
      </c>
      <c r="G13" s="243"/>
      <c r="H13" s="244"/>
      <c r="I13" s="231"/>
      <c r="J13" s="231"/>
      <c r="K13" s="232"/>
      <c r="L13" s="233">
        <v>21.43</v>
      </c>
      <c r="M13" s="245"/>
      <c r="N13" s="223"/>
      <c r="O13" s="235">
        <v>0.13500000000000001</v>
      </c>
    </row>
    <row r="14" spans="1:15" x14ac:dyDescent="0.3">
      <c r="B14" s="225" t="s">
        <v>22</v>
      </c>
      <c r="C14" s="226">
        <v>2119</v>
      </c>
      <c r="D14" s="236">
        <v>0.311</v>
      </c>
      <c r="E14" s="237"/>
      <c r="F14" s="215">
        <v>320.66000000000003</v>
      </c>
      <c r="G14" s="243"/>
      <c r="H14" s="244"/>
      <c r="I14" s="231"/>
      <c r="J14" s="231"/>
      <c r="K14" s="232"/>
      <c r="L14" s="233">
        <v>21.43</v>
      </c>
      <c r="M14" s="245"/>
      <c r="N14" s="223"/>
      <c r="O14" s="235">
        <v>0.16</v>
      </c>
    </row>
    <row r="15" spans="1:15" x14ac:dyDescent="0.3">
      <c r="B15" s="225" t="s">
        <v>22</v>
      </c>
      <c r="C15" s="226">
        <v>2499</v>
      </c>
      <c r="D15" s="236">
        <v>0.34899999999999998</v>
      </c>
      <c r="E15" s="237"/>
      <c r="F15" s="215">
        <v>401.19</v>
      </c>
      <c r="G15" s="243"/>
      <c r="H15" s="244"/>
      <c r="I15" s="231"/>
      <c r="J15" s="231"/>
      <c r="K15" s="232"/>
      <c r="L15" s="233">
        <v>21.43</v>
      </c>
      <c r="M15" s="245"/>
      <c r="N15" s="223"/>
      <c r="O15" s="235">
        <v>0.188</v>
      </c>
    </row>
    <row r="16" spans="1:15" x14ac:dyDescent="0.3">
      <c r="B16" s="225" t="s">
        <v>22</v>
      </c>
      <c r="C16" s="226">
        <v>3305</v>
      </c>
      <c r="D16" s="236">
        <v>0.3836</v>
      </c>
      <c r="E16" s="237"/>
      <c r="F16" s="215">
        <v>487.65999999999997</v>
      </c>
      <c r="G16" s="243"/>
      <c r="H16" s="244"/>
      <c r="I16" s="231"/>
      <c r="J16" s="231"/>
      <c r="K16" s="232"/>
      <c r="L16" s="233">
        <v>21.43</v>
      </c>
      <c r="M16" s="234"/>
      <c r="N16" s="223"/>
      <c r="O16" s="235">
        <v>0.23599999999999999</v>
      </c>
    </row>
    <row r="17" spans="1:15" x14ac:dyDescent="0.3">
      <c r="B17" s="225" t="s">
        <v>22</v>
      </c>
      <c r="C17" s="226">
        <v>5547</v>
      </c>
      <c r="D17" s="236">
        <v>0.39689999999999998</v>
      </c>
      <c r="E17" s="237"/>
      <c r="F17" s="215">
        <v>531.62</v>
      </c>
      <c r="G17" s="243"/>
      <c r="H17" s="244"/>
      <c r="I17" s="231"/>
      <c r="J17" s="231"/>
      <c r="K17" s="232"/>
      <c r="L17" s="233">
        <v>21.43</v>
      </c>
      <c r="M17" s="234"/>
      <c r="N17" s="223"/>
      <c r="O17" s="235">
        <v>0.30099999999999999</v>
      </c>
    </row>
    <row r="18" spans="1:15" x14ac:dyDescent="0.3">
      <c r="B18" s="225" t="s">
        <v>22</v>
      </c>
      <c r="C18" s="226">
        <v>20221</v>
      </c>
      <c r="D18" s="236">
        <v>0.44950000000000001</v>
      </c>
      <c r="E18" s="237"/>
      <c r="F18" s="215">
        <v>823.4</v>
      </c>
      <c r="G18" s="243"/>
      <c r="H18" s="244"/>
      <c r="I18" s="231"/>
      <c r="J18" s="231"/>
      <c r="K18" s="232"/>
      <c r="L18" s="233">
        <v>21.43</v>
      </c>
      <c r="M18" s="234"/>
      <c r="N18" s="223"/>
      <c r="O18" s="235">
        <v>0.40899999999999997</v>
      </c>
    </row>
    <row r="19" spans="1:15" x14ac:dyDescent="0.3">
      <c r="B19" s="246" t="s">
        <v>23</v>
      </c>
      <c r="C19" s="247">
        <v>20221</v>
      </c>
      <c r="D19" s="248">
        <v>0.47170000000000001</v>
      </c>
      <c r="E19" s="249"/>
      <c r="F19" s="250">
        <v>1272.31</v>
      </c>
      <c r="G19" s="251"/>
      <c r="H19" s="252"/>
      <c r="I19" s="253"/>
      <c r="J19" s="253"/>
      <c r="K19" s="254"/>
      <c r="L19" s="255">
        <v>21.43</v>
      </c>
      <c r="M19" s="234"/>
      <c r="N19" s="223"/>
      <c r="O19" s="256" t="s">
        <v>87</v>
      </c>
    </row>
    <row r="20" spans="1:15" x14ac:dyDescent="0.3">
      <c r="B20" s="257"/>
      <c r="C20" s="244"/>
      <c r="D20" s="258"/>
      <c r="E20" s="237"/>
      <c r="F20" s="244"/>
      <c r="G20" s="243"/>
      <c r="H20" s="244"/>
      <c r="I20" s="231"/>
      <c r="J20" s="231"/>
      <c r="K20" s="231"/>
      <c r="M20" s="209"/>
    </row>
    <row r="21" spans="1:15" x14ac:dyDescent="0.3">
      <c r="B21" s="292" t="s">
        <v>91</v>
      </c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</row>
    <row r="22" spans="1:15" x14ac:dyDescent="0.3">
      <c r="B22" s="292" t="s">
        <v>88</v>
      </c>
      <c r="C22" s="292"/>
      <c r="D22" s="292"/>
      <c r="E22" s="292"/>
      <c r="F22" s="292"/>
      <c r="G22" s="292"/>
      <c r="H22" s="292"/>
      <c r="I22" s="292"/>
      <c r="J22" s="292"/>
      <c r="K22" s="292"/>
      <c r="M22" s="209"/>
    </row>
    <row r="23" spans="1:15" x14ac:dyDescent="0.3">
      <c r="M23" s="209"/>
    </row>
    <row r="24" spans="1:15" s="210" customFormat="1" x14ac:dyDescent="0.3">
      <c r="A24" s="209"/>
      <c r="B24" s="295" t="s">
        <v>89</v>
      </c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</row>
    <row r="25" spans="1:15" s="210" customFormat="1" x14ac:dyDescent="0.3">
      <c r="A25" s="209"/>
      <c r="D25" s="212"/>
      <c r="L25" s="209"/>
      <c r="M25" s="209"/>
      <c r="N25" s="209"/>
      <c r="O25" s="213"/>
    </row>
    <row r="26" spans="1:15" s="210" customFormat="1" x14ac:dyDescent="0.3">
      <c r="A26" s="209"/>
      <c r="B26" s="295" t="s">
        <v>98</v>
      </c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</row>
    <row r="27" spans="1:15" x14ac:dyDescent="0.3">
      <c r="M27" s="209"/>
    </row>
    <row r="28" spans="1:15" ht="43.2" x14ac:dyDescent="0.3">
      <c r="A28" s="259"/>
      <c r="B28" s="293" t="s">
        <v>80</v>
      </c>
      <c r="C28" s="294"/>
      <c r="D28" s="218" t="s">
        <v>81</v>
      </c>
      <c r="E28" s="220"/>
      <c r="F28" s="296" t="s">
        <v>82</v>
      </c>
      <c r="G28" s="296"/>
      <c r="H28" s="296"/>
      <c r="I28" s="296"/>
      <c r="J28" s="296"/>
      <c r="K28" s="297"/>
      <c r="L28" s="221" t="s">
        <v>90</v>
      </c>
      <c r="M28" s="261"/>
      <c r="N28" s="262"/>
      <c r="O28" s="263" t="s">
        <v>83</v>
      </c>
    </row>
    <row r="29" spans="1:15" x14ac:dyDescent="0.3">
      <c r="B29" s="225" t="s">
        <v>22</v>
      </c>
      <c r="C29" s="226">
        <v>920</v>
      </c>
      <c r="D29" s="227">
        <v>0</v>
      </c>
      <c r="E29" s="228"/>
      <c r="F29" s="215">
        <v>0</v>
      </c>
      <c r="G29" s="229"/>
      <c r="H29" s="230"/>
      <c r="I29" s="231"/>
      <c r="J29" s="231"/>
      <c r="K29" s="232"/>
      <c r="L29" s="233">
        <v>0</v>
      </c>
      <c r="M29" s="245"/>
      <c r="N29" s="264"/>
      <c r="O29" s="265">
        <v>0</v>
      </c>
    </row>
    <row r="30" spans="1:15" x14ac:dyDescent="0.3">
      <c r="B30" s="225" t="s">
        <v>22</v>
      </c>
      <c r="C30" s="226">
        <v>1042</v>
      </c>
      <c r="D30" s="236">
        <v>0.125</v>
      </c>
      <c r="E30" s="237"/>
      <c r="F30" s="238">
        <v>0.125</v>
      </c>
      <c r="G30" s="231" t="s">
        <v>84</v>
      </c>
      <c r="H30" s="239">
        <v>2.6</v>
      </c>
      <c r="I30" s="229" t="s">
        <v>85</v>
      </c>
      <c r="J30" s="215">
        <v>1273.8499999999999</v>
      </c>
      <c r="K30" s="241" t="s">
        <v>86</v>
      </c>
      <c r="L30" s="233">
        <v>34.29</v>
      </c>
      <c r="M30" s="266"/>
      <c r="N30" s="264"/>
      <c r="O30" s="235">
        <v>5.2999999999999999E-2</v>
      </c>
    </row>
    <row r="31" spans="1:15" x14ac:dyDescent="0.3">
      <c r="B31" s="225" t="s">
        <v>22</v>
      </c>
      <c r="C31" s="226">
        <v>1108</v>
      </c>
      <c r="D31" s="236">
        <v>0.157</v>
      </c>
      <c r="E31" s="237"/>
      <c r="F31" s="238">
        <v>0.157</v>
      </c>
      <c r="G31" s="231" t="s">
        <v>84</v>
      </c>
      <c r="H31" s="239">
        <v>1.35</v>
      </c>
      <c r="I31" s="229" t="s">
        <v>85</v>
      </c>
      <c r="J31" s="215">
        <v>1554.83</v>
      </c>
      <c r="K31" s="241" t="s">
        <v>86</v>
      </c>
      <c r="L31" s="233">
        <v>34.29</v>
      </c>
      <c r="M31" s="267"/>
      <c r="N31" s="264"/>
      <c r="O31" s="235">
        <v>7.1999999999999995E-2</v>
      </c>
    </row>
    <row r="32" spans="1:15" x14ac:dyDescent="0.3">
      <c r="B32" s="225" t="s">
        <v>22</v>
      </c>
      <c r="C32" s="226">
        <v>1154</v>
      </c>
      <c r="D32" s="236">
        <v>0.157</v>
      </c>
      <c r="E32" s="237"/>
      <c r="F32" s="215">
        <v>94.710000000000008</v>
      </c>
      <c r="G32" s="243"/>
      <c r="H32" s="244"/>
      <c r="I32" s="231"/>
      <c r="J32" s="231"/>
      <c r="K32" s="232"/>
      <c r="L32" s="233">
        <v>34.29</v>
      </c>
      <c r="M32" s="267"/>
      <c r="N32" s="264"/>
      <c r="O32" s="235">
        <v>7.4999999999999997E-2</v>
      </c>
    </row>
    <row r="33" spans="1:15" x14ac:dyDescent="0.3">
      <c r="B33" s="225" t="s">
        <v>22</v>
      </c>
      <c r="C33" s="226">
        <v>1212</v>
      </c>
      <c r="D33" s="236">
        <v>0.21199999999999999</v>
      </c>
      <c r="E33" s="237"/>
      <c r="F33" s="215">
        <v>158.18</v>
      </c>
      <c r="G33" s="243"/>
      <c r="H33" s="244"/>
      <c r="I33" s="231"/>
      <c r="J33" s="231"/>
      <c r="K33" s="232"/>
      <c r="L33" s="233">
        <v>34.29</v>
      </c>
      <c r="M33" s="267"/>
      <c r="N33" s="264"/>
      <c r="O33" s="235">
        <v>8.1000000000000003E-2</v>
      </c>
    </row>
    <row r="34" spans="1:15" x14ac:dyDescent="0.3">
      <c r="B34" s="225" t="s">
        <v>22</v>
      </c>
      <c r="C34" s="226">
        <v>1819</v>
      </c>
      <c r="D34" s="236">
        <v>0.24099999999999999</v>
      </c>
      <c r="E34" s="237"/>
      <c r="F34" s="215">
        <v>193.32999999999998</v>
      </c>
      <c r="G34" s="243"/>
      <c r="H34" s="244"/>
      <c r="I34" s="231"/>
      <c r="J34" s="231"/>
      <c r="K34" s="232"/>
      <c r="L34" s="233">
        <v>34.29</v>
      </c>
      <c r="M34" s="267"/>
      <c r="N34" s="264"/>
      <c r="O34" s="235">
        <v>0.13500000000000001</v>
      </c>
    </row>
    <row r="35" spans="1:15" x14ac:dyDescent="0.3">
      <c r="B35" s="225" t="s">
        <v>22</v>
      </c>
      <c r="C35" s="226">
        <v>2119</v>
      </c>
      <c r="D35" s="236">
        <v>0.311</v>
      </c>
      <c r="E35" s="237"/>
      <c r="F35" s="215">
        <v>320.66000000000003</v>
      </c>
      <c r="G35" s="243"/>
      <c r="H35" s="244"/>
      <c r="I35" s="231"/>
      <c r="J35" s="231"/>
      <c r="K35" s="232"/>
      <c r="L35" s="233">
        <v>34.29</v>
      </c>
      <c r="M35" s="267"/>
      <c r="N35" s="264"/>
      <c r="O35" s="235">
        <v>0.16</v>
      </c>
    </row>
    <row r="36" spans="1:15" x14ac:dyDescent="0.3">
      <c r="B36" s="225" t="s">
        <v>22</v>
      </c>
      <c r="C36" s="226">
        <v>2499</v>
      </c>
      <c r="D36" s="236">
        <v>0.34899999999999998</v>
      </c>
      <c r="E36" s="237"/>
      <c r="F36" s="215">
        <v>401.19</v>
      </c>
      <c r="G36" s="243"/>
      <c r="H36" s="244"/>
      <c r="I36" s="231"/>
      <c r="J36" s="231"/>
      <c r="K36" s="232"/>
      <c r="L36" s="233">
        <v>34.29</v>
      </c>
      <c r="M36" s="267"/>
      <c r="N36" s="264"/>
      <c r="O36" s="235">
        <v>0.188</v>
      </c>
    </row>
    <row r="37" spans="1:15" x14ac:dyDescent="0.3">
      <c r="B37" s="225" t="s">
        <v>22</v>
      </c>
      <c r="C37" s="226">
        <v>3305</v>
      </c>
      <c r="D37" s="236">
        <v>0.3836</v>
      </c>
      <c r="E37" s="237"/>
      <c r="F37" s="215">
        <v>487.65999999999997</v>
      </c>
      <c r="G37" s="243"/>
      <c r="H37" s="244"/>
      <c r="I37" s="231"/>
      <c r="J37" s="231"/>
      <c r="K37" s="232"/>
      <c r="L37" s="233">
        <v>34.29</v>
      </c>
      <c r="M37" s="267"/>
      <c r="N37" s="264"/>
      <c r="O37" s="235">
        <v>0.23599999999999999</v>
      </c>
    </row>
    <row r="38" spans="1:15" x14ac:dyDescent="0.3">
      <c r="B38" s="225" t="s">
        <v>22</v>
      </c>
      <c r="C38" s="226">
        <v>5547</v>
      </c>
      <c r="D38" s="236">
        <v>0.39689999999999998</v>
      </c>
      <c r="E38" s="237"/>
      <c r="F38" s="215">
        <v>531.62</v>
      </c>
      <c r="G38" s="243"/>
      <c r="H38" s="244"/>
      <c r="I38" s="231"/>
      <c r="J38" s="231"/>
      <c r="K38" s="232"/>
      <c r="L38" s="233">
        <v>34.29</v>
      </c>
      <c r="M38" s="267"/>
      <c r="N38" s="264"/>
      <c r="O38" s="235">
        <v>0.30099999999999999</v>
      </c>
    </row>
    <row r="39" spans="1:15" x14ac:dyDescent="0.3">
      <c r="B39" s="225" t="s">
        <v>22</v>
      </c>
      <c r="C39" s="226">
        <v>20221</v>
      </c>
      <c r="D39" s="236">
        <v>0.44950000000000001</v>
      </c>
      <c r="E39" s="237"/>
      <c r="F39" s="215">
        <v>823.4</v>
      </c>
      <c r="G39" s="243"/>
      <c r="H39" s="244"/>
      <c r="I39" s="231"/>
      <c r="J39" s="231"/>
      <c r="K39" s="232"/>
      <c r="L39" s="233">
        <v>34.29</v>
      </c>
      <c r="M39" s="267"/>
      <c r="N39" s="264"/>
      <c r="O39" s="235">
        <v>0.40899999999999997</v>
      </c>
    </row>
    <row r="40" spans="1:15" x14ac:dyDescent="0.3">
      <c r="B40" s="246" t="s">
        <v>23</v>
      </c>
      <c r="C40" s="247">
        <v>20221</v>
      </c>
      <c r="D40" s="248">
        <v>0.47170000000000001</v>
      </c>
      <c r="E40" s="249"/>
      <c r="F40" s="250">
        <v>1272.31</v>
      </c>
      <c r="G40" s="251"/>
      <c r="H40" s="252"/>
      <c r="I40" s="253"/>
      <c r="J40" s="253"/>
      <c r="K40" s="254"/>
      <c r="L40" s="255">
        <v>34.29</v>
      </c>
      <c r="M40" s="267"/>
      <c r="N40" s="264"/>
      <c r="O40" s="256" t="s">
        <v>87</v>
      </c>
    </row>
    <row r="41" spans="1:15" x14ac:dyDescent="0.3">
      <c r="M41" s="209"/>
    </row>
    <row r="42" spans="1:15" x14ac:dyDescent="0.3">
      <c r="B42" s="292" t="s">
        <v>91</v>
      </c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</row>
    <row r="43" spans="1:15" x14ac:dyDescent="0.3">
      <c r="B43" s="292" t="s">
        <v>88</v>
      </c>
      <c r="C43" s="292"/>
      <c r="D43" s="292"/>
      <c r="E43" s="292"/>
      <c r="F43" s="292"/>
      <c r="G43" s="292"/>
      <c r="H43" s="292"/>
      <c r="I43" s="292"/>
      <c r="J43" s="292"/>
      <c r="K43" s="292"/>
      <c r="M43" s="209"/>
    </row>
    <row r="44" spans="1:15" x14ac:dyDescent="0.3">
      <c r="M44" s="209"/>
    </row>
    <row r="45" spans="1:15" s="210" customFormat="1" x14ac:dyDescent="0.3">
      <c r="A45" s="209"/>
      <c r="B45" s="295" t="s">
        <v>92</v>
      </c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</row>
    <row r="46" spans="1:15" s="210" customFormat="1" x14ac:dyDescent="0.3">
      <c r="A46" s="209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</row>
    <row r="47" spans="1:15" s="210" customFormat="1" x14ac:dyDescent="0.3">
      <c r="A47" s="209"/>
      <c r="B47" s="295" t="s">
        <v>102</v>
      </c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</row>
    <row r="48" spans="1:15" x14ac:dyDescent="0.3">
      <c r="M48" s="209"/>
    </row>
    <row r="49" spans="1:15" ht="43.2" x14ac:dyDescent="0.3">
      <c r="A49" s="259"/>
      <c r="B49" s="293" t="s">
        <v>80</v>
      </c>
      <c r="C49" s="294"/>
      <c r="D49" s="218" t="s">
        <v>81</v>
      </c>
      <c r="E49" s="220"/>
      <c r="F49" s="296" t="s">
        <v>82</v>
      </c>
      <c r="G49" s="296"/>
      <c r="H49" s="296"/>
      <c r="I49" s="296"/>
      <c r="J49" s="296"/>
      <c r="K49" s="297"/>
      <c r="L49" s="221" t="s">
        <v>90</v>
      </c>
      <c r="M49" s="222"/>
      <c r="N49" s="262"/>
      <c r="O49" s="224" t="s">
        <v>83</v>
      </c>
    </row>
    <row r="50" spans="1:15" x14ac:dyDescent="0.3">
      <c r="B50" s="225" t="s">
        <v>22</v>
      </c>
      <c r="C50" s="226">
        <v>991</v>
      </c>
      <c r="D50" s="227">
        <v>0</v>
      </c>
      <c r="E50" s="228"/>
      <c r="F50" s="215">
        <v>0</v>
      </c>
      <c r="G50" s="229"/>
      <c r="H50" s="230"/>
      <c r="I50" s="231"/>
      <c r="J50" s="231"/>
      <c r="K50" s="232"/>
      <c r="L50" s="233">
        <v>0</v>
      </c>
      <c r="M50" s="234"/>
      <c r="N50" s="264"/>
      <c r="O50" s="235">
        <v>0</v>
      </c>
    </row>
    <row r="51" spans="1:15" x14ac:dyDescent="0.3">
      <c r="B51" s="225" t="s">
        <v>22</v>
      </c>
      <c r="C51" s="226">
        <v>1042</v>
      </c>
      <c r="D51" s="236">
        <v>0.125</v>
      </c>
      <c r="E51" s="237"/>
      <c r="F51" s="238">
        <v>0.125</v>
      </c>
      <c r="G51" s="231" t="s">
        <v>84</v>
      </c>
      <c r="H51" s="268">
        <v>2.6</v>
      </c>
      <c r="I51" s="229" t="s">
        <v>85</v>
      </c>
      <c r="J51" s="215">
        <v>1372.15</v>
      </c>
      <c r="K51" s="241" t="s">
        <v>86</v>
      </c>
      <c r="L51" s="233">
        <v>42.86</v>
      </c>
      <c r="M51" s="269"/>
      <c r="N51" s="264"/>
      <c r="O51" s="235">
        <v>2.1999999999999999E-2</v>
      </c>
    </row>
    <row r="52" spans="1:15" x14ac:dyDescent="0.3">
      <c r="A52" s="270"/>
      <c r="B52" s="225" t="s">
        <v>22</v>
      </c>
      <c r="C52" s="226">
        <v>1108</v>
      </c>
      <c r="D52" s="236">
        <v>0.125</v>
      </c>
      <c r="E52" s="237"/>
      <c r="F52" s="238">
        <v>0.125</v>
      </c>
      <c r="G52" s="231" t="s">
        <v>84</v>
      </c>
      <c r="H52" s="239">
        <v>1.35</v>
      </c>
      <c r="I52" s="229" t="s">
        <v>85</v>
      </c>
      <c r="J52" s="215">
        <v>1677.85</v>
      </c>
      <c r="K52" s="241" t="s">
        <v>86</v>
      </c>
      <c r="L52" s="233">
        <v>42.86</v>
      </c>
      <c r="M52" s="271"/>
      <c r="N52" s="264"/>
      <c r="O52" s="235">
        <v>3.7999999999999999E-2</v>
      </c>
    </row>
    <row r="53" spans="1:15" x14ac:dyDescent="0.3">
      <c r="B53" s="225" t="s">
        <v>22</v>
      </c>
      <c r="C53" s="226">
        <v>1119</v>
      </c>
      <c r="D53" s="236">
        <v>0.125</v>
      </c>
      <c r="E53" s="237" t="e">
        <v>#VALUE!</v>
      </c>
      <c r="F53" s="215">
        <v>96.17</v>
      </c>
      <c r="G53" s="243"/>
      <c r="H53" s="244"/>
      <c r="I53" s="231"/>
      <c r="J53" s="231"/>
      <c r="K53" s="232"/>
      <c r="L53" s="233">
        <v>42.86</v>
      </c>
      <c r="M53" s="234"/>
      <c r="N53" s="264"/>
      <c r="O53" s="235">
        <v>3.9E-2</v>
      </c>
    </row>
    <row r="54" spans="1:15" x14ac:dyDescent="0.3">
      <c r="B54" s="225" t="s">
        <v>22</v>
      </c>
      <c r="C54" s="226">
        <v>1432</v>
      </c>
      <c r="D54" s="236">
        <v>0.12720000000000001</v>
      </c>
      <c r="E54" s="237"/>
      <c r="F54" s="215">
        <v>98.64</v>
      </c>
      <c r="G54" s="243"/>
      <c r="H54" s="244"/>
      <c r="I54" s="231"/>
      <c r="J54" s="231"/>
      <c r="K54" s="232"/>
      <c r="L54" s="233">
        <v>42.86</v>
      </c>
      <c r="M54" s="234"/>
      <c r="N54" s="264"/>
      <c r="O54" s="235">
        <v>5.8000000000000003E-2</v>
      </c>
    </row>
    <row r="55" spans="1:15" x14ac:dyDescent="0.3">
      <c r="B55" s="225" t="s">
        <v>22</v>
      </c>
      <c r="C55" s="226">
        <v>1962</v>
      </c>
      <c r="D55" s="236">
        <v>0.157</v>
      </c>
      <c r="E55" s="237"/>
      <c r="F55" s="215">
        <v>141.32</v>
      </c>
      <c r="G55" s="243"/>
      <c r="H55" s="244"/>
      <c r="I55" s="231"/>
      <c r="J55" s="231"/>
      <c r="K55" s="232"/>
      <c r="L55" s="233">
        <v>42.86</v>
      </c>
      <c r="M55" s="234"/>
      <c r="N55" s="264"/>
      <c r="O55" s="235">
        <v>8.5000000000000006E-2</v>
      </c>
    </row>
    <row r="56" spans="1:15" x14ac:dyDescent="0.3">
      <c r="B56" s="225" t="s">
        <v>22</v>
      </c>
      <c r="C56" s="226">
        <v>2240</v>
      </c>
      <c r="D56" s="236">
        <v>0.1938</v>
      </c>
      <c r="E56" s="237"/>
      <c r="F56" s="215">
        <v>213.53</v>
      </c>
      <c r="G56" s="243"/>
      <c r="H56" s="244"/>
      <c r="I56" s="231"/>
      <c r="J56" s="231"/>
      <c r="K56" s="232"/>
      <c r="L56" s="233">
        <v>42.86</v>
      </c>
      <c r="M56" s="234"/>
      <c r="N56" s="264"/>
      <c r="O56" s="235">
        <v>9.8000000000000004E-2</v>
      </c>
    </row>
    <row r="57" spans="1:15" x14ac:dyDescent="0.3">
      <c r="B57" s="225" t="s">
        <v>22</v>
      </c>
      <c r="C57" s="226">
        <v>2773</v>
      </c>
      <c r="D57" s="236">
        <v>0.22770000000000001</v>
      </c>
      <c r="E57" s="237"/>
      <c r="F57" s="215">
        <v>289.46999999999997</v>
      </c>
      <c r="G57" s="243"/>
      <c r="H57" s="244"/>
      <c r="I57" s="231"/>
      <c r="J57" s="231"/>
      <c r="K57" s="232"/>
      <c r="L57" s="233">
        <v>42.86</v>
      </c>
      <c r="M57" s="234"/>
      <c r="N57" s="264"/>
      <c r="O57" s="235">
        <v>0.123</v>
      </c>
    </row>
    <row r="58" spans="1:15" x14ac:dyDescent="0.3">
      <c r="B58" s="225" t="s">
        <v>22</v>
      </c>
      <c r="C58" s="226">
        <v>3389</v>
      </c>
      <c r="D58" s="236">
        <v>0.25700000000000001</v>
      </c>
      <c r="E58" s="237"/>
      <c r="F58" s="215">
        <v>370.71999999999997</v>
      </c>
      <c r="G58" s="243"/>
      <c r="H58" s="244"/>
      <c r="I58" s="231"/>
      <c r="J58" s="231"/>
      <c r="K58" s="232"/>
      <c r="L58" s="233">
        <v>42.86</v>
      </c>
      <c r="M58" s="209"/>
      <c r="N58" s="264"/>
      <c r="O58" s="235">
        <v>0.14799999999999999</v>
      </c>
    </row>
    <row r="59" spans="1:15" x14ac:dyDescent="0.3">
      <c r="B59" s="225" t="s">
        <v>22</v>
      </c>
      <c r="C59" s="226">
        <v>5965</v>
      </c>
      <c r="D59" s="236">
        <v>0.28810000000000002</v>
      </c>
      <c r="E59" s="237"/>
      <c r="F59" s="215">
        <v>476.12</v>
      </c>
      <c r="G59" s="243"/>
      <c r="H59" s="244"/>
      <c r="I59" s="231"/>
      <c r="J59" s="231"/>
      <c r="K59" s="232"/>
      <c r="L59" s="233">
        <v>42.86</v>
      </c>
      <c r="M59" s="234"/>
      <c r="N59" s="264"/>
      <c r="O59" s="235">
        <v>0.20799999999999999</v>
      </c>
    </row>
    <row r="60" spans="1:15" x14ac:dyDescent="0.3">
      <c r="B60" s="225" t="s">
        <v>22</v>
      </c>
      <c r="C60" s="226">
        <v>20265</v>
      </c>
      <c r="D60" s="236">
        <v>0.38429999999999997</v>
      </c>
      <c r="E60" s="237"/>
      <c r="F60" s="215">
        <v>1049.96</v>
      </c>
      <c r="G60" s="243"/>
      <c r="H60" s="244"/>
      <c r="I60" s="231"/>
      <c r="J60" s="231"/>
      <c r="K60" s="232"/>
      <c r="L60" s="233">
        <v>42.86</v>
      </c>
      <c r="M60" s="234"/>
      <c r="N60" s="264"/>
      <c r="O60" s="235">
        <v>0.33200000000000002</v>
      </c>
    </row>
    <row r="61" spans="1:15" x14ac:dyDescent="0.3">
      <c r="B61" s="246" t="s">
        <v>23</v>
      </c>
      <c r="C61" s="247">
        <v>20265</v>
      </c>
      <c r="D61" s="248">
        <v>0.47170000000000001</v>
      </c>
      <c r="E61" s="249"/>
      <c r="F61" s="250">
        <v>2821.13</v>
      </c>
      <c r="G61" s="251"/>
      <c r="H61" s="252"/>
      <c r="I61" s="253"/>
      <c r="J61" s="253"/>
      <c r="K61" s="254"/>
      <c r="L61" s="255">
        <v>42.86</v>
      </c>
      <c r="M61" s="234"/>
      <c r="N61" s="264"/>
      <c r="O61" s="256" t="s">
        <v>87</v>
      </c>
    </row>
    <row r="62" spans="1:15" x14ac:dyDescent="0.3">
      <c r="M62" s="209"/>
    </row>
    <row r="63" spans="1:15" x14ac:dyDescent="0.3">
      <c r="B63" s="292" t="s">
        <v>95</v>
      </c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</row>
    <row r="64" spans="1:15" x14ac:dyDescent="0.3">
      <c r="B64" s="292" t="s">
        <v>88</v>
      </c>
      <c r="C64" s="292"/>
      <c r="D64" s="292"/>
      <c r="E64" s="292"/>
      <c r="F64" s="292"/>
      <c r="G64" s="292"/>
      <c r="H64" s="292"/>
      <c r="I64" s="292"/>
      <c r="J64" s="292"/>
      <c r="K64" s="292"/>
      <c r="M64" s="209"/>
    </row>
    <row r="65" spans="1:15" x14ac:dyDescent="0.3">
      <c r="M65" s="209"/>
    </row>
    <row r="66" spans="1:15" s="210" customFormat="1" x14ac:dyDescent="0.3">
      <c r="A66" s="209"/>
      <c r="B66" s="295" t="s">
        <v>93</v>
      </c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</row>
    <row r="67" spans="1:15" s="210" customFormat="1" x14ac:dyDescent="0.3">
      <c r="A67" s="209"/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</row>
    <row r="68" spans="1:15" s="210" customFormat="1" x14ac:dyDescent="0.3">
      <c r="A68" s="209"/>
      <c r="B68" s="295" t="s">
        <v>103</v>
      </c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</row>
    <row r="69" spans="1:15" x14ac:dyDescent="0.3">
      <c r="M69" s="209"/>
    </row>
    <row r="70" spans="1:15" ht="43.2" x14ac:dyDescent="0.3">
      <c r="B70" s="293" t="s">
        <v>80</v>
      </c>
      <c r="C70" s="294"/>
      <c r="D70" s="218" t="s">
        <v>81</v>
      </c>
      <c r="E70" s="220"/>
      <c r="F70" s="296" t="s">
        <v>82</v>
      </c>
      <c r="G70" s="296"/>
      <c r="H70" s="296"/>
      <c r="I70" s="296"/>
      <c r="J70" s="296"/>
      <c r="K70" s="297"/>
      <c r="L70" s="222"/>
      <c r="M70" s="222"/>
      <c r="N70" s="262"/>
      <c r="O70" s="224" t="s">
        <v>83</v>
      </c>
    </row>
    <row r="71" spans="1:15" x14ac:dyDescent="0.3">
      <c r="B71" s="225" t="s">
        <v>22</v>
      </c>
      <c r="C71" s="226">
        <v>1694</v>
      </c>
      <c r="D71" s="272">
        <v>0</v>
      </c>
      <c r="E71" s="237"/>
      <c r="F71" s="215">
        <v>0</v>
      </c>
      <c r="G71" s="231"/>
      <c r="H71" s="273"/>
      <c r="I71" s="229"/>
      <c r="J71" s="215"/>
      <c r="K71" s="241"/>
      <c r="L71" s="234"/>
      <c r="M71" s="234"/>
      <c r="N71" s="264"/>
      <c r="O71" s="235">
        <v>0</v>
      </c>
    </row>
    <row r="72" spans="1:15" x14ac:dyDescent="0.3">
      <c r="B72" s="225" t="s">
        <v>22</v>
      </c>
      <c r="C72" s="226">
        <v>2063</v>
      </c>
      <c r="D72" s="272">
        <v>0.21199999999999999</v>
      </c>
      <c r="E72" s="237"/>
      <c r="F72" s="215">
        <v>359.13</v>
      </c>
      <c r="G72" s="231"/>
      <c r="H72" s="273"/>
      <c r="I72" s="229"/>
      <c r="J72" s="215"/>
      <c r="K72" s="241"/>
      <c r="L72" s="234"/>
      <c r="M72" s="234"/>
      <c r="N72" s="264"/>
      <c r="O72" s="235">
        <v>3.7999999999999999E-2</v>
      </c>
    </row>
    <row r="73" spans="1:15" x14ac:dyDescent="0.3">
      <c r="B73" s="225" t="s">
        <v>22</v>
      </c>
      <c r="C73" s="226">
        <v>2492</v>
      </c>
      <c r="D73" s="272">
        <v>0.311</v>
      </c>
      <c r="E73" s="237"/>
      <c r="F73" s="215">
        <v>563.37</v>
      </c>
      <c r="G73" s="243"/>
      <c r="H73" s="244"/>
      <c r="I73" s="231"/>
      <c r="J73" s="231"/>
      <c r="K73" s="232"/>
      <c r="L73" s="234"/>
      <c r="M73" s="234"/>
      <c r="N73" s="264"/>
      <c r="O73" s="235">
        <v>8.5000000000000006E-2</v>
      </c>
    </row>
    <row r="74" spans="1:15" x14ac:dyDescent="0.3">
      <c r="B74" s="225" t="s">
        <v>22</v>
      </c>
      <c r="C74" s="226">
        <v>4487</v>
      </c>
      <c r="D74" s="272">
        <v>0.34899999999999998</v>
      </c>
      <c r="E74" s="237"/>
      <c r="F74" s="215">
        <v>658.06999999999994</v>
      </c>
      <c r="G74" s="243"/>
      <c r="H74" s="244"/>
      <c r="I74" s="231"/>
      <c r="J74" s="231"/>
      <c r="K74" s="232"/>
      <c r="L74" s="234"/>
      <c r="M74" s="234"/>
      <c r="N74" s="264"/>
      <c r="O74" s="235">
        <v>0.20200000000000001</v>
      </c>
    </row>
    <row r="75" spans="1:15" x14ac:dyDescent="0.3">
      <c r="B75" s="225" t="s">
        <v>22</v>
      </c>
      <c r="C75" s="226">
        <v>4753</v>
      </c>
      <c r="D75" s="272">
        <v>0.3836</v>
      </c>
      <c r="E75" s="237"/>
      <c r="F75" s="215">
        <v>813.33</v>
      </c>
      <c r="G75" s="243"/>
      <c r="H75" s="244"/>
      <c r="I75" s="231"/>
      <c r="J75" s="231"/>
      <c r="K75" s="232"/>
      <c r="L75" s="234"/>
      <c r="M75" s="234"/>
      <c r="N75" s="264"/>
      <c r="O75" s="235">
        <v>0.21199999999999999</v>
      </c>
    </row>
    <row r="76" spans="1:15" x14ac:dyDescent="0.3">
      <c r="B76" s="225" t="s">
        <v>22</v>
      </c>
      <c r="C76" s="226">
        <v>6687</v>
      </c>
      <c r="D76" s="272">
        <v>0.39689999999999998</v>
      </c>
      <c r="E76" s="237"/>
      <c r="F76" s="215">
        <v>876.55</v>
      </c>
      <c r="G76" s="243"/>
      <c r="H76" s="244"/>
      <c r="I76" s="231"/>
      <c r="J76" s="231"/>
      <c r="K76" s="232"/>
      <c r="L76" s="234"/>
      <c r="M76" s="234"/>
      <c r="N76" s="264"/>
      <c r="O76" s="235">
        <v>0.26600000000000001</v>
      </c>
    </row>
    <row r="77" spans="1:15" x14ac:dyDescent="0.3">
      <c r="B77" s="225" t="s">
        <v>22</v>
      </c>
      <c r="C77" s="226">
        <v>20468</v>
      </c>
      <c r="D77" s="272">
        <v>0.44950000000000001</v>
      </c>
      <c r="E77" s="237"/>
      <c r="F77" s="215">
        <v>1228.29</v>
      </c>
      <c r="G77" s="243"/>
      <c r="H77" s="244"/>
      <c r="I77" s="231"/>
      <c r="J77" s="231"/>
      <c r="K77" s="232"/>
      <c r="L77" s="234"/>
      <c r="M77" s="234"/>
      <c r="N77" s="264"/>
      <c r="O77" s="235">
        <v>0.38900000000000001</v>
      </c>
    </row>
    <row r="78" spans="1:15" x14ac:dyDescent="0.3">
      <c r="B78" s="246" t="s">
        <v>23</v>
      </c>
      <c r="C78" s="247">
        <v>20468</v>
      </c>
      <c r="D78" s="274">
        <v>0.47170000000000001</v>
      </c>
      <c r="E78" s="249"/>
      <c r="F78" s="250">
        <v>1682.68</v>
      </c>
      <c r="G78" s="251"/>
      <c r="H78" s="252"/>
      <c r="I78" s="253"/>
      <c r="J78" s="253"/>
      <c r="K78" s="254"/>
      <c r="L78" s="234"/>
      <c r="M78" s="234"/>
      <c r="N78" s="264"/>
      <c r="O78" s="256" t="s">
        <v>104</v>
      </c>
    </row>
    <row r="79" spans="1:15" x14ac:dyDescent="0.3">
      <c r="B79" s="244"/>
      <c r="C79" s="275"/>
      <c r="D79" s="276"/>
      <c r="E79" s="237"/>
      <c r="F79" s="215"/>
      <c r="G79" s="243"/>
      <c r="H79" s="244"/>
      <c r="I79" s="231"/>
      <c r="J79" s="231"/>
      <c r="K79" s="231"/>
      <c r="L79" s="234"/>
      <c r="M79" s="234"/>
      <c r="N79" s="277"/>
      <c r="O79" s="278"/>
    </row>
    <row r="80" spans="1:15" x14ac:dyDescent="0.3">
      <c r="B80" s="292" t="s">
        <v>119</v>
      </c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</row>
    <row r="81" spans="1:15" x14ac:dyDescent="0.3">
      <c r="B81" s="292" t="s">
        <v>88</v>
      </c>
      <c r="C81" s="292"/>
      <c r="D81" s="292"/>
      <c r="E81" s="292"/>
      <c r="F81" s="292"/>
      <c r="G81" s="292"/>
      <c r="H81" s="292"/>
      <c r="I81" s="292"/>
      <c r="J81" s="292"/>
      <c r="K81" s="292"/>
      <c r="M81" s="209"/>
    </row>
    <row r="82" spans="1:15" x14ac:dyDescent="0.3">
      <c r="M82" s="209"/>
    </row>
    <row r="83" spans="1:15" s="210" customFormat="1" x14ac:dyDescent="0.3">
      <c r="A83" s="209"/>
      <c r="B83" s="295" t="s">
        <v>94</v>
      </c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</row>
    <row r="84" spans="1:15" s="210" customFormat="1" x14ac:dyDescent="0.3">
      <c r="A84" s="209"/>
      <c r="D84" s="212"/>
      <c r="L84" s="209"/>
      <c r="M84" s="209"/>
      <c r="N84" s="209"/>
      <c r="O84" s="213"/>
    </row>
    <row r="85" spans="1:15" s="210" customFormat="1" x14ac:dyDescent="0.3">
      <c r="A85" s="209"/>
      <c r="B85" s="295" t="s">
        <v>105</v>
      </c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</row>
    <row r="86" spans="1:15" x14ac:dyDescent="0.3">
      <c r="M86" s="209"/>
    </row>
    <row r="87" spans="1:15" ht="43.2" x14ac:dyDescent="0.3">
      <c r="A87" s="259"/>
      <c r="B87" s="293" t="s">
        <v>80</v>
      </c>
      <c r="C87" s="294"/>
      <c r="D87" s="218" t="s">
        <v>81</v>
      </c>
      <c r="E87" s="220"/>
      <c r="F87" s="219" t="s">
        <v>82</v>
      </c>
      <c r="G87" s="219"/>
      <c r="H87" s="219"/>
      <c r="I87" s="219"/>
      <c r="J87" s="219"/>
      <c r="K87" s="260"/>
      <c r="L87" s="221" t="s">
        <v>90</v>
      </c>
      <c r="M87" s="261"/>
      <c r="N87" s="262"/>
      <c r="O87" s="224" t="s">
        <v>83</v>
      </c>
    </row>
    <row r="88" spans="1:15" x14ac:dyDescent="0.3">
      <c r="B88" s="225" t="s">
        <v>22</v>
      </c>
      <c r="C88" s="226">
        <v>1938</v>
      </c>
      <c r="D88" s="272">
        <v>0</v>
      </c>
      <c r="E88" s="228"/>
      <c r="F88" s="215">
        <v>0</v>
      </c>
      <c r="G88" s="229"/>
      <c r="H88" s="230"/>
      <c r="I88" s="231"/>
      <c r="J88" s="231"/>
      <c r="K88" s="232"/>
      <c r="L88" s="233">
        <v>0</v>
      </c>
      <c r="M88" s="245"/>
      <c r="N88" s="264"/>
      <c r="O88" s="235">
        <v>0</v>
      </c>
    </row>
    <row r="89" spans="1:15" x14ac:dyDescent="0.3">
      <c r="B89" s="225" t="s">
        <v>22</v>
      </c>
      <c r="C89" s="226">
        <v>2063</v>
      </c>
      <c r="D89" s="272">
        <v>0.2132</v>
      </c>
      <c r="E89" s="237"/>
      <c r="F89" s="215">
        <v>413.19</v>
      </c>
      <c r="G89" s="231"/>
      <c r="H89" s="273"/>
      <c r="I89" s="229"/>
      <c r="J89" s="215"/>
      <c r="K89" s="241"/>
      <c r="L89" s="279">
        <v>42.86</v>
      </c>
      <c r="M89" s="245"/>
      <c r="N89" s="264"/>
      <c r="O89" s="235">
        <v>1.2999999999999999E-2</v>
      </c>
    </row>
    <row r="90" spans="1:15" x14ac:dyDescent="0.3">
      <c r="B90" s="225" t="s">
        <v>22</v>
      </c>
      <c r="C90" s="226">
        <v>2854</v>
      </c>
      <c r="D90" s="272">
        <v>0.311</v>
      </c>
      <c r="E90" s="237"/>
      <c r="F90" s="215">
        <v>614.96</v>
      </c>
      <c r="G90" s="243"/>
      <c r="H90" s="244"/>
      <c r="I90" s="231"/>
      <c r="J90" s="231"/>
      <c r="K90" s="232"/>
      <c r="L90" s="279">
        <v>42.86</v>
      </c>
      <c r="M90" s="245"/>
      <c r="N90" s="264"/>
      <c r="O90" s="235">
        <v>9.6000000000000002E-2</v>
      </c>
    </row>
    <row r="91" spans="1:15" x14ac:dyDescent="0.3">
      <c r="B91" s="225" t="s">
        <v>22</v>
      </c>
      <c r="C91" s="226">
        <v>4504</v>
      </c>
      <c r="D91" s="272">
        <v>0.34899999999999998</v>
      </c>
      <c r="E91" s="237"/>
      <c r="F91" s="215">
        <v>723.42</v>
      </c>
      <c r="G91" s="243"/>
      <c r="H91" s="244"/>
      <c r="I91" s="231"/>
      <c r="J91" s="231"/>
      <c r="K91" s="232"/>
      <c r="L91" s="279">
        <v>42.86</v>
      </c>
      <c r="M91" s="245"/>
      <c r="N91" s="264"/>
      <c r="O91" s="235">
        <v>0.188</v>
      </c>
    </row>
    <row r="92" spans="1:15" x14ac:dyDescent="0.3">
      <c r="B92" s="225" t="s">
        <v>22</v>
      </c>
      <c r="C92" s="226">
        <v>6826</v>
      </c>
      <c r="D92" s="272">
        <v>0.3836</v>
      </c>
      <c r="E92" s="237"/>
      <c r="F92" s="215">
        <v>879.26</v>
      </c>
      <c r="G92" s="243"/>
      <c r="H92" s="244"/>
      <c r="I92" s="231"/>
      <c r="J92" s="231"/>
      <c r="K92" s="232"/>
      <c r="L92" s="279">
        <v>42.86</v>
      </c>
      <c r="M92" s="245"/>
      <c r="N92" s="264"/>
      <c r="O92" s="235">
        <v>0.255</v>
      </c>
    </row>
    <row r="93" spans="1:15" x14ac:dyDescent="0.3">
      <c r="B93" s="225" t="s">
        <v>22</v>
      </c>
      <c r="C93" s="226">
        <v>7048</v>
      </c>
      <c r="D93" s="272">
        <v>0.39689999999999998</v>
      </c>
      <c r="E93" s="237"/>
      <c r="F93" s="215">
        <v>970.05</v>
      </c>
      <c r="G93" s="243"/>
      <c r="H93" s="244"/>
      <c r="I93" s="231"/>
      <c r="J93" s="231"/>
      <c r="K93" s="232"/>
      <c r="L93" s="279">
        <v>42.86</v>
      </c>
      <c r="M93" s="245"/>
      <c r="N93" s="264"/>
      <c r="O93" s="235">
        <v>0.25900000000000001</v>
      </c>
    </row>
    <row r="94" spans="1:15" x14ac:dyDescent="0.3">
      <c r="B94" s="225" t="s">
        <v>22</v>
      </c>
      <c r="C94" s="226">
        <v>20468</v>
      </c>
      <c r="D94" s="272">
        <v>0.44950000000000001</v>
      </c>
      <c r="E94" s="237"/>
      <c r="F94" s="215">
        <v>1340.78</v>
      </c>
      <c r="G94" s="243"/>
      <c r="H94" s="244"/>
      <c r="I94" s="231"/>
      <c r="J94" s="231"/>
      <c r="K94" s="232"/>
      <c r="L94" s="279">
        <v>42.86</v>
      </c>
      <c r="M94" s="245"/>
      <c r="N94" s="264"/>
      <c r="O94" s="235">
        <v>0.38400000000000001</v>
      </c>
    </row>
    <row r="95" spans="1:15" x14ac:dyDescent="0.3">
      <c r="B95" s="246" t="s">
        <v>23</v>
      </c>
      <c r="C95" s="247">
        <v>20468</v>
      </c>
      <c r="D95" s="274">
        <v>0.47170000000000001</v>
      </c>
      <c r="E95" s="249"/>
      <c r="F95" s="250">
        <v>1795.17</v>
      </c>
      <c r="G95" s="251"/>
      <c r="H95" s="252"/>
      <c r="I95" s="253"/>
      <c r="J95" s="253"/>
      <c r="K95" s="254"/>
      <c r="L95" s="280">
        <v>42.86</v>
      </c>
      <c r="M95" s="245"/>
      <c r="N95" s="264"/>
      <c r="O95" s="256" t="s">
        <v>104</v>
      </c>
    </row>
    <row r="96" spans="1:15" x14ac:dyDescent="0.3">
      <c r="B96" s="244"/>
      <c r="C96" s="275"/>
      <c r="D96" s="276"/>
      <c r="E96" s="237"/>
      <c r="F96" s="215"/>
      <c r="G96" s="243"/>
      <c r="H96" s="244"/>
      <c r="I96" s="231"/>
      <c r="J96" s="231"/>
      <c r="K96" s="231"/>
      <c r="L96" s="234"/>
      <c r="M96" s="234"/>
      <c r="N96" s="277"/>
      <c r="O96" s="278"/>
    </row>
    <row r="97" spans="1:15" x14ac:dyDescent="0.3">
      <c r="B97" s="292" t="s">
        <v>95</v>
      </c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2"/>
    </row>
    <row r="98" spans="1:15" x14ac:dyDescent="0.3">
      <c r="B98" s="292" t="s">
        <v>88</v>
      </c>
      <c r="C98" s="292"/>
      <c r="D98" s="292"/>
      <c r="E98" s="292"/>
      <c r="F98" s="292"/>
      <c r="G98" s="292"/>
      <c r="H98" s="292"/>
      <c r="I98" s="292"/>
      <c r="J98" s="292"/>
      <c r="K98" s="292"/>
      <c r="M98" s="209"/>
    </row>
    <row r="99" spans="1:15" x14ac:dyDescent="0.3">
      <c r="M99" s="209"/>
    </row>
    <row r="100" spans="1:15" s="210" customFormat="1" x14ac:dyDescent="0.3">
      <c r="A100" s="209"/>
      <c r="B100" s="295" t="s">
        <v>96</v>
      </c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</row>
    <row r="101" spans="1:15" s="210" customFormat="1" x14ac:dyDescent="0.3">
      <c r="A101" s="209"/>
      <c r="D101" s="212"/>
      <c r="L101" s="209"/>
      <c r="M101" s="209"/>
      <c r="N101" s="209"/>
      <c r="O101" s="213"/>
    </row>
    <row r="102" spans="1:15" s="210" customFormat="1" x14ac:dyDescent="0.3">
      <c r="A102" s="209"/>
      <c r="B102" s="295" t="s">
        <v>106</v>
      </c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</row>
    <row r="103" spans="1:15" x14ac:dyDescent="0.3">
      <c r="M103" s="209"/>
    </row>
    <row r="104" spans="1:15" ht="43.2" x14ac:dyDescent="0.3">
      <c r="B104" s="293" t="s">
        <v>80</v>
      </c>
      <c r="C104" s="294"/>
      <c r="D104" s="218" t="s">
        <v>81</v>
      </c>
      <c r="E104" s="220"/>
      <c r="F104" s="219" t="s">
        <v>82</v>
      </c>
      <c r="G104" s="219"/>
      <c r="H104" s="219"/>
      <c r="I104" s="219"/>
      <c r="J104" s="219"/>
      <c r="K104" s="260"/>
      <c r="L104" s="221" t="s">
        <v>90</v>
      </c>
      <c r="M104" s="222"/>
      <c r="N104" s="262"/>
      <c r="O104" s="224" t="s">
        <v>83</v>
      </c>
    </row>
    <row r="105" spans="1:15" x14ac:dyDescent="0.3">
      <c r="B105" s="225" t="s">
        <v>22</v>
      </c>
      <c r="C105" s="226">
        <v>1668</v>
      </c>
      <c r="D105" s="272">
        <v>0</v>
      </c>
      <c r="E105" s="228"/>
      <c r="F105" s="215">
        <v>0</v>
      </c>
      <c r="G105" s="229"/>
      <c r="H105" s="230"/>
      <c r="I105" s="231"/>
      <c r="J105" s="231"/>
      <c r="K105" s="232"/>
      <c r="L105" s="233">
        <v>0</v>
      </c>
      <c r="M105" s="277"/>
      <c r="N105" s="264"/>
      <c r="O105" s="235">
        <v>0</v>
      </c>
    </row>
    <row r="106" spans="1:15" x14ac:dyDescent="0.3">
      <c r="B106" s="225" t="s">
        <v>22</v>
      </c>
      <c r="C106" s="226">
        <v>2068</v>
      </c>
      <c r="D106" s="272">
        <v>0.2049</v>
      </c>
      <c r="E106" s="237"/>
      <c r="F106" s="215">
        <v>341.78</v>
      </c>
      <c r="G106" s="231"/>
      <c r="H106" s="273"/>
      <c r="I106" s="229"/>
      <c r="J106" s="215"/>
      <c r="K106" s="241"/>
      <c r="L106" s="279">
        <v>21.43</v>
      </c>
      <c r="M106" s="277"/>
      <c r="N106" s="264"/>
      <c r="O106" s="235">
        <v>0.04</v>
      </c>
    </row>
    <row r="107" spans="1:15" x14ac:dyDescent="0.3">
      <c r="B107" s="225" t="s">
        <v>22</v>
      </c>
      <c r="C107" s="226">
        <v>2497</v>
      </c>
      <c r="D107" s="272">
        <v>0.24099999999999999</v>
      </c>
      <c r="E107" s="237"/>
      <c r="F107" s="215">
        <v>416.44</v>
      </c>
      <c r="G107" s="231"/>
      <c r="H107" s="273"/>
      <c r="I107" s="229"/>
      <c r="J107" s="215"/>
      <c r="K107" s="241"/>
      <c r="L107" s="279">
        <v>21.43</v>
      </c>
      <c r="M107" s="277"/>
      <c r="N107" s="264"/>
      <c r="O107" s="235">
        <v>7.3999999999999996E-2</v>
      </c>
    </row>
    <row r="108" spans="1:15" x14ac:dyDescent="0.3">
      <c r="B108" s="225" t="s">
        <v>22</v>
      </c>
      <c r="C108" s="226">
        <v>3107</v>
      </c>
      <c r="D108" s="272">
        <v>0.311</v>
      </c>
      <c r="E108" s="237"/>
      <c r="F108" s="215">
        <v>591.23</v>
      </c>
      <c r="G108" s="243"/>
      <c r="H108" s="244"/>
      <c r="I108" s="231"/>
      <c r="J108" s="231"/>
      <c r="K108" s="232"/>
      <c r="L108" s="279">
        <v>21.43</v>
      </c>
      <c r="M108" s="277"/>
      <c r="N108" s="264"/>
      <c r="O108" s="235">
        <v>0.121</v>
      </c>
    </row>
    <row r="109" spans="1:15" x14ac:dyDescent="0.3">
      <c r="B109" s="225" t="s">
        <v>22</v>
      </c>
      <c r="C109" s="226">
        <v>4504</v>
      </c>
      <c r="D109" s="272">
        <v>0.34899999999999998</v>
      </c>
      <c r="E109" s="237"/>
      <c r="F109" s="215">
        <v>709.3</v>
      </c>
      <c r="G109" s="243"/>
      <c r="H109" s="244"/>
      <c r="I109" s="231"/>
      <c r="J109" s="231"/>
      <c r="K109" s="232"/>
      <c r="L109" s="279">
        <v>21.43</v>
      </c>
      <c r="M109" s="277"/>
      <c r="N109" s="264"/>
      <c r="O109" s="235">
        <v>0.192</v>
      </c>
    </row>
    <row r="110" spans="1:15" x14ac:dyDescent="0.3">
      <c r="B110" s="225" t="s">
        <v>22</v>
      </c>
      <c r="C110" s="226">
        <v>6826</v>
      </c>
      <c r="D110" s="272">
        <v>0.3836</v>
      </c>
      <c r="E110" s="237"/>
      <c r="F110" s="215">
        <v>865.14</v>
      </c>
      <c r="G110" s="243"/>
      <c r="H110" s="244"/>
      <c r="I110" s="231"/>
      <c r="J110" s="231"/>
      <c r="K110" s="232"/>
      <c r="L110" s="279">
        <v>21.43</v>
      </c>
      <c r="M110" s="277"/>
      <c r="N110" s="264"/>
      <c r="O110" s="235">
        <v>0.25700000000000001</v>
      </c>
    </row>
    <row r="111" spans="1:15" x14ac:dyDescent="0.3">
      <c r="B111" s="225" t="s">
        <v>22</v>
      </c>
      <c r="C111" s="226">
        <v>7048</v>
      </c>
      <c r="D111" s="272">
        <v>0.39689999999999998</v>
      </c>
      <c r="E111" s="237"/>
      <c r="F111" s="215">
        <v>955.93</v>
      </c>
      <c r="G111" s="243"/>
      <c r="H111" s="244"/>
      <c r="I111" s="231"/>
      <c r="J111" s="231"/>
      <c r="K111" s="232"/>
      <c r="L111" s="279">
        <v>21.43</v>
      </c>
      <c r="M111" s="209"/>
      <c r="N111" s="223"/>
      <c r="O111" s="235">
        <v>0.26100000000000001</v>
      </c>
    </row>
    <row r="112" spans="1:15" x14ac:dyDescent="0.3">
      <c r="B112" s="225" t="s">
        <v>22</v>
      </c>
      <c r="C112" s="226">
        <v>20468</v>
      </c>
      <c r="D112" s="272">
        <v>0.44950000000000001</v>
      </c>
      <c r="E112" s="237"/>
      <c r="F112" s="215">
        <v>1326.66</v>
      </c>
      <c r="G112" s="243"/>
      <c r="H112" s="244"/>
      <c r="I112" s="231"/>
      <c r="J112" s="231"/>
      <c r="K112" s="232"/>
      <c r="L112" s="279">
        <v>21.43</v>
      </c>
      <c r="M112" s="209"/>
      <c r="N112" s="223"/>
      <c r="O112" s="235">
        <v>0.38500000000000001</v>
      </c>
    </row>
    <row r="113" spans="1:15" x14ac:dyDescent="0.3">
      <c r="B113" s="246" t="s">
        <v>23</v>
      </c>
      <c r="C113" s="247">
        <v>20468</v>
      </c>
      <c r="D113" s="274">
        <v>0.47170000000000001</v>
      </c>
      <c r="E113" s="249"/>
      <c r="F113" s="250">
        <v>1781.05</v>
      </c>
      <c r="G113" s="251"/>
      <c r="H113" s="252"/>
      <c r="I113" s="253"/>
      <c r="J113" s="253"/>
      <c r="K113" s="254"/>
      <c r="L113" s="280">
        <v>21.43</v>
      </c>
      <c r="M113" s="209"/>
      <c r="N113" s="223"/>
      <c r="O113" s="256" t="s">
        <v>104</v>
      </c>
    </row>
    <row r="114" spans="1:15" x14ac:dyDescent="0.3">
      <c r="M114" s="209"/>
    </row>
    <row r="115" spans="1:15" s="210" customFormat="1" x14ac:dyDescent="0.3">
      <c r="A115" s="209"/>
      <c r="B115" s="292" t="s">
        <v>95</v>
      </c>
      <c r="C115" s="292"/>
      <c r="D115" s="292"/>
      <c r="E115" s="292"/>
      <c r="F115" s="292"/>
      <c r="G115" s="292"/>
      <c r="H115" s="292"/>
      <c r="I115" s="292"/>
      <c r="J115" s="292"/>
      <c r="K115" s="292"/>
      <c r="L115" s="292"/>
      <c r="M115" s="292"/>
      <c r="N115" s="292"/>
      <c r="O115" s="292"/>
    </row>
    <row r="116" spans="1:15" s="210" customFormat="1" x14ac:dyDescent="0.3">
      <c r="A116" s="209"/>
      <c r="B116" s="292" t="s">
        <v>88</v>
      </c>
      <c r="C116" s="292"/>
      <c r="D116" s="292"/>
      <c r="E116" s="292"/>
      <c r="F116" s="292"/>
      <c r="G116" s="292"/>
      <c r="H116" s="292"/>
      <c r="I116" s="292"/>
      <c r="J116" s="292"/>
      <c r="K116" s="292"/>
      <c r="L116" s="209"/>
      <c r="M116" s="209"/>
      <c r="N116" s="209"/>
      <c r="O116" s="213"/>
    </row>
    <row r="117" spans="1:15" s="210" customFormat="1" x14ac:dyDescent="0.3">
      <c r="A117" s="209"/>
      <c r="B117" s="257"/>
      <c r="C117" s="257"/>
      <c r="D117" s="257"/>
      <c r="E117" s="257"/>
      <c r="F117" s="257"/>
      <c r="G117" s="257"/>
      <c r="H117" s="257"/>
      <c r="I117" s="257"/>
      <c r="J117" s="257"/>
      <c r="K117" s="257"/>
      <c r="L117" s="209"/>
      <c r="M117" s="209"/>
      <c r="N117" s="209"/>
      <c r="O117" s="213"/>
    </row>
    <row r="118" spans="1:15" s="210" customFormat="1" x14ac:dyDescent="0.3">
      <c r="A118" s="209"/>
      <c r="B118" s="295" t="s">
        <v>97</v>
      </c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</row>
    <row r="119" spans="1:15" s="210" customFormat="1" x14ac:dyDescent="0.3">
      <c r="A119" s="209"/>
      <c r="B119" s="257"/>
      <c r="C119" s="257"/>
      <c r="D119" s="257"/>
      <c r="E119" s="257"/>
      <c r="F119" s="257"/>
      <c r="G119" s="257"/>
      <c r="H119" s="257"/>
      <c r="I119" s="257"/>
      <c r="J119" s="257"/>
      <c r="K119" s="257"/>
      <c r="L119" s="209"/>
      <c r="M119" s="209"/>
      <c r="N119" s="209"/>
      <c r="O119" s="213"/>
    </row>
    <row r="120" spans="1:15" s="210" customFormat="1" x14ac:dyDescent="0.3">
      <c r="A120" s="209"/>
      <c r="B120" s="295" t="s">
        <v>107</v>
      </c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</row>
    <row r="121" spans="1:15" x14ac:dyDescent="0.3">
      <c r="M121" s="209"/>
    </row>
    <row r="122" spans="1:15" ht="43.2" x14ac:dyDescent="0.3">
      <c r="A122" s="259"/>
      <c r="B122" s="293" t="s">
        <v>80</v>
      </c>
      <c r="C122" s="294"/>
      <c r="D122" s="218" t="s">
        <v>81</v>
      </c>
      <c r="E122" s="220"/>
      <c r="F122" s="219" t="s">
        <v>82</v>
      </c>
      <c r="G122" s="219"/>
      <c r="H122" s="219"/>
      <c r="I122" s="219"/>
      <c r="J122" s="219"/>
      <c r="K122" s="260"/>
      <c r="L122" s="221" t="s">
        <v>90</v>
      </c>
      <c r="M122" s="222"/>
      <c r="N122" s="262"/>
      <c r="O122" s="263" t="s">
        <v>83</v>
      </c>
    </row>
    <row r="123" spans="1:15" x14ac:dyDescent="0.3">
      <c r="B123" s="225" t="s">
        <v>22</v>
      </c>
      <c r="C123" s="226">
        <v>2325</v>
      </c>
      <c r="D123" s="272">
        <v>0</v>
      </c>
      <c r="E123" s="228"/>
      <c r="F123" s="215">
        <v>0</v>
      </c>
      <c r="G123" s="229"/>
      <c r="H123" s="230"/>
      <c r="I123" s="231"/>
      <c r="J123" s="231"/>
      <c r="K123" s="232"/>
      <c r="L123" s="233">
        <v>0</v>
      </c>
      <c r="M123" s="234"/>
      <c r="N123" s="264"/>
      <c r="O123" s="281">
        <v>0</v>
      </c>
    </row>
    <row r="124" spans="1:15" x14ac:dyDescent="0.3">
      <c r="B124" s="225" t="s">
        <v>22</v>
      </c>
      <c r="C124" s="226">
        <v>3494</v>
      </c>
      <c r="D124" s="272">
        <v>0.22770000000000001</v>
      </c>
      <c r="E124" s="237"/>
      <c r="F124" s="215">
        <v>529.41</v>
      </c>
      <c r="G124" s="231"/>
      <c r="H124" s="273"/>
      <c r="I124" s="229"/>
      <c r="J124" s="215"/>
      <c r="K124" s="241"/>
      <c r="L124" s="279">
        <v>42.86</v>
      </c>
      <c r="M124" s="245"/>
      <c r="N124" s="264"/>
      <c r="O124" s="281">
        <v>7.5999999999999998E-2</v>
      </c>
    </row>
    <row r="125" spans="1:15" x14ac:dyDescent="0.3">
      <c r="B125" s="225" t="s">
        <v>22</v>
      </c>
      <c r="C125" s="226">
        <v>3761</v>
      </c>
      <c r="D125" s="272">
        <v>0.25700000000000001</v>
      </c>
      <c r="E125" s="237"/>
      <c r="F125" s="215">
        <v>631.79</v>
      </c>
      <c r="G125" s="231"/>
      <c r="H125" s="273"/>
      <c r="I125" s="229"/>
      <c r="J125" s="215"/>
      <c r="K125" s="241"/>
      <c r="L125" s="279">
        <v>42.86</v>
      </c>
      <c r="M125" s="245"/>
      <c r="N125" s="264"/>
      <c r="O125" s="281">
        <v>8.8999999999999996E-2</v>
      </c>
    </row>
    <row r="126" spans="1:15" x14ac:dyDescent="0.3">
      <c r="B126" s="225" t="s">
        <v>22</v>
      </c>
      <c r="C126" s="226">
        <v>6687</v>
      </c>
      <c r="D126" s="272">
        <v>0.28810000000000002</v>
      </c>
      <c r="E126" s="237"/>
      <c r="F126" s="215">
        <v>748.76</v>
      </c>
      <c r="G126" s="243"/>
      <c r="H126" s="244"/>
      <c r="I126" s="231"/>
      <c r="J126" s="231"/>
      <c r="K126" s="232"/>
      <c r="L126" s="279">
        <v>42.86</v>
      </c>
      <c r="M126" s="245"/>
      <c r="N126" s="264"/>
      <c r="O126" s="281">
        <v>0.17599999999999999</v>
      </c>
    </row>
    <row r="127" spans="1:15" x14ac:dyDescent="0.3">
      <c r="B127" s="225" t="s">
        <v>22</v>
      </c>
      <c r="C127" s="226">
        <v>20468</v>
      </c>
      <c r="D127" s="272">
        <v>0.4244</v>
      </c>
      <c r="E127" s="237"/>
      <c r="F127" s="215">
        <v>1660.2</v>
      </c>
      <c r="G127" s="243"/>
      <c r="H127" s="244"/>
      <c r="I127" s="231"/>
      <c r="J127" s="231"/>
      <c r="K127" s="232"/>
      <c r="L127" s="279">
        <v>42.86</v>
      </c>
      <c r="M127" s="245"/>
      <c r="N127" s="264"/>
      <c r="O127" s="281">
        <v>0.34300000000000003</v>
      </c>
    </row>
    <row r="128" spans="1:15" x14ac:dyDescent="0.3">
      <c r="B128" s="246" t="s">
        <v>23</v>
      </c>
      <c r="C128" s="247">
        <v>20468</v>
      </c>
      <c r="D128" s="274">
        <v>0.47170000000000001</v>
      </c>
      <c r="E128" s="249"/>
      <c r="F128" s="250">
        <v>2628.34</v>
      </c>
      <c r="G128" s="251"/>
      <c r="H128" s="252"/>
      <c r="I128" s="253"/>
      <c r="J128" s="253"/>
      <c r="K128" s="254"/>
      <c r="L128" s="280">
        <v>42.86</v>
      </c>
      <c r="M128" s="245"/>
      <c r="N128" s="264"/>
      <c r="O128" s="282" t="s">
        <v>104</v>
      </c>
    </row>
    <row r="129" spans="1:15" x14ac:dyDescent="0.3">
      <c r="A129" s="210"/>
      <c r="D129" s="210"/>
      <c r="L129" s="210"/>
      <c r="M129" s="210"/>
      <c r="N129" s="210"/>
      <c r="O129" s="210"/>
    </row>
    <row r="130" spans="1:15" s="210" customFormat="1" x14ac:dyDescent="0.3">
      <c r="A130" s="209"/>
      <c r="B130" s="292" t="s">
        <v>95</v>
      </c>
      <c r="C130" s="292"/>
      <c r="D130" s="292"/>
      <c r="E130" s="292"/>
      <c r="F130" s="292"/>
      <c r="G130" s="292"/>
      <c r="H130" s="292"/>
      <c r="I130" s="292"/>
      <c r="J130" s="292"/>
      <c r="K130" s="292"/>
      <c r="L130" s="292"/>
      <c r="M130" s="292"/>
      <c r="N130" s="292"/>
      <c r="O130" s="292"/>
    </row>
    <row r="131" spans="1:15" s="210" customFormat="1" x14ac:dyDescent="0.3">
      <c r="A131" s="209"/>
      <c r="B131" s="292" t="s">
        <v>88</v>
      </c>
      <c r="C131" s="292"/>
      <c r="D131" s="292"/>
      <c r="E131" s="292"/>
      <c r="F131" s="292"/>
      <c r="G131" s="292"/>
      <c r="H131" s="292"/>
      <c r="I131" s="292"/>
      <c r="J131" s="292"/>
      <c r="K131" s="292"/>
      <c r="L131" s="209"/>
      <c r="M131" s="209"/>
      <c r="N131" s="209"/>
      <c r="O131" s="213"/>
    </row>
    <row r="132" spans="1:15" x14ac:dyDescent="0.3">
      <c r="A132" s="210"/>
      <c r="D132" s="210"/>
      <c r="L132" s="210"/>
      <c r="M132" s="210"/>
      <c r="N132" s="210"/>
      <c r="O132" s="210"/>
    </row>
    <row r="133" spans="1:15" x14ac:dyDescent="0.3">
      <c r="M133" s="209"/>
    </row>
    <row r="134" spans="1:15" x14ac:dyDescent="0.3">
      <c r="M134" s="209"/>
    </row>
    <row r="135" spans="1:15" x14ac:dyDescent="0.3">
      <c r="B135" s="292"/>
      <c r="C135" s="292"/>
      <c r="D135" s="292"/>
      <c r="E135" s="292"/>
      <c r="F135" s="292"/>
      <c r="G135" s="292"/>
      <c r="H135" s="292"/>
      <c r="I135" s="292"/>
      <c r="J135" s="292"/>
      <c r="K135" s="292"/>
      <c r="M135" s="209"/>
    </row>
    <row r="136" spans="1:15" x14ac:dyDescent="0.3">
      <c r="M136" s="209"/>
    </row>
    <row r="137" spans="1:15" x14ac:dyDescent="0.3">
      <c r="A137" s="277"/>
      <c r="M137" s="209"/>
    </row>
    <row r="138" spans="1:15" x14ac:dyDescent="0.3">
      <c r="M138" s="209"/>
    </row>
    <row r="139" spans="1:15" x14ac:dyDescent="0.3">
      <c r="M139" s="209"/>
    </row>
    <row r="140" spans="1:15" x14ac:dyDescent="0.3">
      <c r="M140" s="209"/>
    </row>
    <row r="141" spans="1:15" x14ac:dyDescent="0.3">
      <c r="M141" s="209"/>
    </row>
    <row r="142" spans="1:15" x14ac:dyDescent="0.3">
      <c r="M142" s="209"/>
    </row>
    <row r="143" spans="1:15" x14ac:dyDescent="0.3">
      <c r="M143" s="209"/>
    </row>
    <row r="144" spans="1:15" x14ac:dyDescent="0.3">
      <c r="M144" s="209"/>
    </row>
    <row r="145" spans="13:13" x14ac:dyDescent="0.3">
      <c r="M145" s="209"/>
    </row>
    <row r="146" spans="13:13" x14ac:dyDescent="0.3">
      <c r="M146" s="209"/>
    </row>
    <row r="147" spans="13:13" x14ac:dyDescent="0.3">
      <c r="M147" s="209"/>
    </row>
    <row r="148" spans="13:13" x14ac:dyDescent="0.3">
      <c r="M148" s="209"/>
    </row>
    <row r="149" spans="13:13" x14ac:dyDescent="0.3">
      <c r="M149" s="209"/>
    </row>
    <row r="150" spans="13:13" x14ac:dyDescent="0.3">
      <c r="M150" s="209"/>
    </row>
    <row r="151" spans="13:13" x14ac:dyDescent="0.3">
      <c r="M151" s="209"/>
    </row>
    <row r="152" spans="13:13" x14ac:dyDescent="0.3">
      <c r="M152" s="209"/>
    </row>
    <row r="153" spans="13:13" x14ac:dyDescent="0.3">
      <c r="M153" s="209"/>
    </row>
    <row r="154" spans="13:13" x14ac:dyDescent="0.3">
      <c r="M154" s="209"/>
    </row>
    <row r="155" spans="13:13" x14ac:dyDescent="0.3">
      <c r="M155" s="209"/>
    </row>
    <row r="156" spans="13:13" x14ac:dyDescent="0.3">
      <c r="M156" s="209"/>
    </row>
    <row r="157" spans="13:13" x14ac:dyDescent="0.3">
      <c r="M157" s="209"/>
    </row>
    <row r="158" spans="13:13" x14ac:dyDescent="0.3">
      <c r="M158" s="209"/>
    </row>
    <row r="159" spans="13:13" x14ac:dyDescent="0.3">
      <c r="M159" s="209"/>
    </row>
    <row r="160" spans="13:13" x14ac:dyDescent="0.3">
      <c r="M160" s="209"/>
    </row>
    <row r="161" spans="13:13" x14ac:dyDescent="0.3">
      <c r="M161" s="209"/>
    </row>
    <row r="162" spans="13:13" x14ac:dyDescent="0.3">
      <c r="M162" s="209"/>
    </row>
    <row r="163" spans="13:13" x14ac:dyDescent="0.3">
      <c r="M163" s="209"/>
    </row>
    <row r="164" spans="13:13" x14ac:dyDescent="0.3">
      <c r="M164" s="209"/>
    </row>
    <row r="165" spans="13:13" x14ac:dyDescent="0.3">
      <c r="M165" s="209"/>
    </row>
    <row r="166" spans="13:13" x14ac:dyDescent="0.3">
      <c r="M166" s="209"/>
    </row>
    <row r="167" spans="13:13" x14ac:dyDescent="0.3">
      <c r="M167" s="209"/>
    </row>
    <row r="168" spans="13:13" x14ac:dyDescent="0.3">
      <c r="M168" s="209"/>
    </row>
    <row r="169" spans="13:13" x14ac:dyDescent="0.3">
      <c r="M169" s="209"/>
    </row>
    <row r="170" spans="13:13" x14ac:dyDescent="0.3">
      <c r="M170" s="209"/>
    </row>
    <row r="171" spans="13:13" x14ac:dyDescent="0.3">
      <c r="M171" s="209"/>
    </row>
    <row r="172" spans="13:13" x14ac:dyDescent="0.3">
      <c r="M172" s="209"/>
    </row>
    <row r="173" spans="13:13" x14ac:dyDescent="0.3">
      <c r="M173" s="209"/>
    </row>
    <row r="174" spans="13:13" x14ac:dyDescent="0.3">
      <c r="M174" s="209"/>
    </row>
    <row r="175" spans="13:13" x14ac:dyDescent="0.3">
      <c r="M175" s="209"/>
    </row>
    <row r="176" spans="13:13" x14ac:dyDescent="0.3">
      <c r="M176" s="209"/>
    </row>
    <row r="177" spans="13:13" x14ac:dyDescent="0.3">
      <c r="M177" s="209"/>
    </row>
    <row r="178" spans="13:13" x14ac:dyDescent="0.3">
      <c r="M178" s="209"/>
    </row>
    <row r="179" spans="13:13" x14ac:dyDescent="0.3">
      <c r="M179" s="209"/>
    </row>
    <row r="180" spans="13:13" x14ac:dyDescent="0.3">
      <c r="M180" s="209"/>
    </row>
    <row r="181" spans="13:13" x14ac:dyDescent="0.3">
      <c r="M181" s="209"/>
    </row>
    <row r="182" spans="13:13" x14ac:dyDescent="0.3">
      <c r="M182" s="209"/>
    </row>
    <row r="183" spans="13:13" x14ac:dyDescent="0.3">
      <c r="M183" s="209"/>
    </row>
    <row r="184" spans="13:13" x14ac:dyDescent="0.3">
      <c r="M184" s="209"/>
    </row>
    <row r="185" spans="13:13" x14ac:dyDescent="0.3">
      <c r="M185" s="209"/>
    </row>
    <row r="186" spans="13:13" x14ac:dyDescent="0.3">
      <c r="M186" s="209"/>
    </row>
    <row r="187" spans="13:13" x14ac:dyDescent="0.3">
      <c r="M187" s="209"/>
    </row>
    <row r="188" spans="13:13" x14ac:dyDescent="0.3">
      <c r="M188" s="209"/>
    </row>
    <row r="189" spans="13:13" x14ac:dyDescent="0.3">
      <c r="M189" s="209"/>
    </row>
    <row r="190" spans="13:13" x14ac:dyDescent="0.3">
      <c r="M190" s="209"/>
    </row>
    <row r="191" spans="13:13" x14ac:dyDescent="0.3">
      <c r="M191" s="209"/>
    </row>
    <row r="192" spans="13:13" x14ac:dyDescent="0.3">
      <c r="M192" s="209"/>
    </row>
    <row r="193" spans="13:13" x14ac:dyDescent="0.3">
      <c r="M193" s="209"/>
    </row>
    <row r="194" spans="13:13" x14ac:dyDescent="0.3">
      <c r="M194" s="209"/>
    </row>
  </sheetData>
  <mergeCells count="39">
    <mergeCell ref="B24:O24"/>
    <mergeCell ref="C1:O1"/>
    <mergeCell ref="B3:O3"/>
    <mergeCell ref="B4:O5"/>
    <mergeCell ref="B21:O21"/>
    <mergeCell ref="B22:K22"/>
    <mergeCell ref="B66:O66"/>
    <mergeCell ref="B26:O26"/>
    <mergeCell ref="B28:C28"/>
    <mergeCell ref="F28:K28"/>
    <mergeCell ref="B42:O42"/>
    <mergeCell ref="B43:K43"/>
    <mergeCell ref="B45:O45"/>
    <mergeCell ref="B47:O47"/>
    <mergeCell ref="B49:C49"/>
    <mergeCell ref="F49:K49"/>
    <mergeCell ref="B63:O63"/>
    <mergeCell ref="B64:K64"/>
    <mergeCell ref="B102:O102"/>
    <mergeCell ref="B68:O68"/>
    <mergeCell ref="B70:C70"/>
    <mergeCell ref="F70:K70"/>
    <mergeCell ref="B80:O80"/>
    <mergeCell ref="B81:K81"/>
    <mergeCell ref="B83:O83"/>
    <mergeCell ref="B85:O85"/>
    <mergeCell ref="B87:C87"/>
    <mergeCell ref="B97:O97"/>
    <mergeCell ref="B98:K98"/>
    <mergeCell ref="B100:O100"/>
    <mergeCell ref="B130:O130"/>
    <mergeCell ref="B131:K131"/>
    <mergeCell ref="B135:K135"/>
    <mergeCell ref="B104:C104"/>
    <mergeCell ref="B115:O115"/>
    <mergeCell ref="B116:K116"/>
    <mergeCell ref="B118:O118"/>
    <mergeCell ref="B120:O120"/>
    <mergeCell ref="B122:C122"/>
  </mergeCells>
  <pageMargins left="0.25" right="0.25" top="0.75" bottom="0.75" header="0.3" footer="0.3"/>
  <pageSetup paperSize="9" scale="63" orientation="portrait" r:id="rId1"/>
  <rowBreaks count="3" manualBreakCount="3">
    <brk id="43" max="15" man="1"/>
    <brk id="99" max="15" man="1"/>
    <brk id="13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5</vt:i4>
      </vt:variant>
    </vt:vector>
  </HeadingPairs>
  <TitlesOfParts>
    <vt:vector size="11" baseType="lpstr">
      <vt:lpstr>1.1_CONTRATO A TERMO_EE</vt:lpstr>
      <vt:lpstr>1.2_CONTRATO A TERMO_T</vt:lpstr>
      <vt:lpstr>2.1_CONTRATO MCD_EE</vt:lpstr>
      <vt:lpstr>2.2_CONTRATO MCD_T</vt:lpstr>
      <vt:lpstr>3. PRESTAÇÕES de SERVIÇOS</vt:lpstr>
      <vt:lpstr>TABELA RETENÇÃO NA FONTE 2026</vt:lpstr>
      <vt:lpstr>'1.1_CONTRATO A TERMO_EE'!Área_de_Impressão</vt:lpstr>
      <vt:lpstr>'1.2_CONTRATO A TERMO_T'!Área_de_Impressão</vt:lpstr>
      <vt:lpstr>'2.1_CONTRATO MCD_EE'!Área_de_Impressão</vt:lpstr>
      <vt:lpstr>'3. PRESTAÇÕES de SERVIÇOS'!Área_de_Impressão</vt:lpstr>
      <vt:lpstr>'TABELA RETENÇÃO NA FONTE 2026'!Área_de_Impressão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mafaldasebastiao</dc:creator>
  <cp:lastModifiedBy>Maria Garcia</cp:lastModifiedBy>
  <cp:lastPrinted>2025-09-03T19:49:19Z</cp:lastPrinted>
  <dcterms:created xsi:type="dcterms:W3CDTF">2013-05-06T18:07:35Z</dcterms:created>
  <dcterms:modified xsi:type="dcterms:W3CDTF">2026-02-02T17:13:57Z</dcterms:modified>
</cp:coreProperties>
</file>